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heets/sheet1.xml" ContentType="application/vnd.openxmlformats-officedocument.spreadsheetml.chart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1985" yWindow="-15" windowWidth="12030" windowHeight="10140" tabRatio="420"/>
  </bookViews>
  <sheets>
    <sheet name="2013-2" sheetId="1" r:id="rId1"/>
    <sheet name="ESTADISTICAS" sheetId="22" r:id="rId2"/>
    <sheet name="crecimientosXcarrera" sheetId="21" r:id="rId3"/>
    <sheet name="Hoja2" sheetId="2" r:id="rId4"/>
    <sheet name="Hoja3" sheetId="3" r:id="rId5"/>
    <sheet name="Gráfico2" sheetId="18" r:id="rId6"/>
    <sheet name="Hoja4" sheetId="4" r:id="rId7"/>
  </sheets>
  <definedNames>
    <definedName name="_xlnm.Print_Area" localSheetId="0">'2013-2'!$A$4:$DV$82</definedName>
    <definedName name="_xlnm.Print_Titles" localSheetId="0">'2013-2'!$A:$A,'2013-2'!$4:$7</definedName>
  </definedNames>
  <calcPr calcId="152511"/>
</workbook>
</file>

<file path=xl/calcChain.xml><?xml version="1.0" encoding="utf-8"?>
<calcChain xmlns="http://schemas.openxmlformats.org/spreadsheetml/2006/main">
  <c r="X72" i="1" l="1"/>
  <c r="AE71" i="1"/>
  <c r="AC72" i="1" s="1"/>
  <c r="AE72" i="1"/>
  <c r="AB73" i="1" s="1"/>
  <c r="AE73" i="1" s="1"/>
  <c r="AB74" i="1" s="1"/>
  <c r="AE74" i="1" s="1"/>
  <c r="AP17" i="22"/>
  <c r="AO17" i="22"/>
  <c r="AN17" i="22"/>
  <c r="AM17" i="22"/>
  <c r="AL17" i="22"/>
  <c r="AP16" i="22"/>
  <c r="AO16" i="22"/>
  <c r="AN16" i="22"/>
  <c r="AM16" i="22"/>
  <c r="AL16" i="22"/>
  <c r="AP15" i="22"/>
  <c r="AO15" i="22"/>
  <c r="AN15" i="22"/>
  <c r="AM15" i="22"/>
  <c r="AL15" i="22"/>
  <c r="AP14" i="22"/>
  <c r="AO14" i="22"/>
  <c r="AN14" i="22"/>
  <c r="AM14" i="22"/>
  <c r="AL14" i="22"/>
  <c r="AP13" i="22"/>
  <c r="AO13" i="22"/>
  <c r="AN13" i="22"/>
  <c r="AM13" i="22"/>
  <c r="AL13" i="22"/>
  <c r="AP12" i="22"/>
  <c r="AO12" i="22"/>
  <c r="AN12" i="22"/>
  <c r="AM12" i="22"/>
  <c r="AL12" i="22"/>
  <c r="AP11" i="22"/>
  <c r="AO11" i="22"/>
  <c r="AN11" i="22"/>
  <c r="AM11" i="22"/>
  <c r="AL11" i="22"/>
  <c r="AP10" i="22"/>
  <c r="AO10" i="22"/>
  <c r="AN10" i="22"/>
  <c r="AM10" i="22"/>
  <c r="AL10" i="22"/>
  <c r="AP9" i="22"/>
  <c r="AO9" i="22"/>
  <c r="AN9" i="22"/>
  <c r="AM9" i="22"/>
  <c r="AL9" i="22"/>
  <c r="AP8" i="22"/>
  <c r="AO8" i="22"/>
  <c r="AN8" i="22"/>
  <c r="AM8" i="22"/>
  <c r="AL8" i="22"/>
  <c r="AP7" i="22"/>
  <c r="AO7" i="22"/>
  <c r="AN7" i="22"/>
  <c r="AM7" i="22"/>
  <c r="AL7" i="22"/>
  <c r="AK17" i="22"/>
  <c r="AJ17" i="22"/>
  <c r="AI17" i="22"/>
  <c r="AH17" i="22"/>
  <c r="AG17" i="22"/>
  <c r="AF17" i="22"/>
  <c r="AE17" i="22"/>
  <c r="AK16" i="22"/>
  <c r="AJ16" i="22"/>
  <c r="AI16" i="22"/>
  <c r="AH16" i="22"/>
  <c r="AG16" i="22"/>
  <c r="AF16" i="22"/>
  <c r="AE16" i="22"/>
  <c r="AK15" i="22"/>
  <c r="AJ15" i="22"/>
  <c r="AI15" i="22"/>
  <c r="AH15" i="22"/>
  <c r="AG15" i="22"/>
  <c r="AF15" i="22"/>
  <c r="AE15" i="22"/>
  <c r="AK14" i="22"/>
  <c r="AJ14" i="22"/>
  <c r="AI14" i="22"/>
  <c r="AH14" i="22"/>
  <c r="AG14" i="22"/>
  <c r="AF14" i="22"/>
  <c r="AE14" i="22"/>
  <c r="AK13" i="22"/>
  <c r="AJ13" i="22"/>
  <c r="AI13" i="22"/>
  <c r="AH13" i="22"/>
  <c r="AG13" i="22"/>
  <c r="AF13" i="22"/>
  <c r="AE13" i="22"/>
  <c r="AK12" i="22"/>
  <c r="AJ12" i="22"/>
  <c r="AI12" i="22"/>
  <c r="AH12" i="22"/>
  <c r="AG12" i="22"/>
  <c r="AF12" i="22"/>
  <c r="AE12" i="22"/>
  <c r="AK11" i="22"/>
  <c r="AJ11" i="22"/>
  <c r="AI11" i="22"/>
  <c r="AH11" i="22"/>
  <c r="AG11" i="22"/>
  <c r="AF11" i="22"/>
  <c r="AE11" i="22"/>
  <c r="AK10" i="22"/>
  <c r="AJ10" i="22"/>
  <c r="AI10" i="22"/>
  <c r="AH10" i="22"/>
  <c r="AG10" i="22"/>
  <c r="AF10" i="22"/>
  <c r="AE10" i="22"/>
  <c r="AK9" i="22"/>
  <c r="AJ9" i="22"/>
  <c r="AI9" i="22"/>
  <c r="AH9" i="22"/>
  <c r="AG9" i="22"/>
  <c r="AF9" i="22"/>
  <c r="AE9" i="22"/>
  <c r="AK8" i="22"/>
  <c r="AJ8" i="22"/>
  <c r="AI8" i="22"/>
  <c r="AH8" i="22"/>
  <c r="AG8" i="22"/>
  <c r="AF8" i="22"/>
  <c r="AE8" i="22"/>
  <c r="AK7" i="22"/>
  <c r="AJ7" i="22"/>
  <c r="AI7" i="22"/>
  <c r="AH7" i="22"/>
  <c r="AG7" i="22"/>
  <c r="AF7" i="22"/>
  <c r="AE7" i="22"/>
  <c r="AD17" i="22"/>
  <c r="AC17" i="22"/>
  <c r="AD16" i="22"/>
  <c r="AC16" i="22"/>
  <c r="AD15" i="22"/>
  <c r="AC15" i="22"/>
  <c r="AD14" i="22"/>
  <c r="AC14" i="22"/>
  <c r="AD13" i="22"/>
  <c r="AC13" i="22"/>
  <c r="AD12" i="22"/>
  <c r="AC12" i="22"/>
  <c r="AD11" i="22"/>
  <c r="AC11" i="22"/>
  <c r="AD10" i="22"/>
  <c r="AC10" i="22"/>
  <c r="AD9" i="22"/>
  <c r="AC9" i="22"/>
  <c r="AD8" i="22"/>
  <c r="AC8" i="22"/>
  <c r="AD7" i="22"/>
  <c r="AC7" i="22"/>
  <c r="Y29" i="22"/>
  <c r="Y28" i="22"/>
  <c r="Y27" i="22"/>
  <c r="Y26" i="22"/>
  <c r="Y25" i="22"/>
  <c r="Y24" i="22"/>
  <c r="Y23" i="22"/>
  <c r="Y22" i="22"/>
  <c r="Y21" i="22"/>
  <c r="Y20" i="22"/>
  <c r="Y19" i="22"/>
  <c r="Y18" i="22"/>
  <c r="Y17" i="22"/>
  <c r="Y16" i="22"/>
  <c r="Y15" i="22"/>
  <c r="Y14" i="22"/>
  <c r="Y13" i="22"/>
  <c r="Y12" i="22"/>
  <c r="Y11" i="22"/>
  <c r="Y10" i="22"/>
  <c r="Y9" i="22"/>
  <c r="Y8" i="22"/>
  <c r="Y7" i="22"/>
  <c r="L29" i="22"/>
  <c r="L28" i="22"/>
  <c r="L27" i="22"/>
  <c r="L26" i="22"/>
  <c r="L25" i="22"/>
  <c r="L24" i="22"/>
  <c r="L23" i="22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H23" i="21"/>
  <c r="G23" i="21"/>
  <c r="F23" i="21"/>
  <c r="I22" i="21"/>
  <c r="H22" i="21"/>
  <c r="G22" i="21"/>
  <c r="B22" i="21"/>
  <c r="I21" i="21"/>
  <c r="H21" i="21"/>
  <c r="G21" i="21"/>
  <c r="J20" i="21"/>
  <c r="I20" i="21"/>
  <c r="H20" i="21"/>
  <c r="C20" i="21"/>
  <c r="B20" i="21"/>
  <c r="J19" i="21"/>
  <c r="I19" i="21"/>
  <c r="H19" i="21"/>
  <c r="B19" i="21"/>
  <c r="K18" i="21"/>
  <c r="J18" i="21"/>
  <c r="I18" i="21"/>
  <c r="D18" i="21"/>
  <c r="C18" i="21"/>
  <c r="B18" i="21"/>
  <c r="K17" i="21"/>
  <c r="J17" i="21"/>
  <c r="I17" i="21"/>
  <c r="C17" i="21"/>
  <c r="B17" i="21"/>
  <c r="K16" i="21"/>
  <c r="J16" i="21"/>
  <c r="E16" i="21"/>
  <c r="D16" i="21"/>
  <c r="C16" i="21"/>
  <c r="B16" i="21"/>
  <c r="K15" i="21"/>
  <c r="J15" i="21"/>
  <c r="D15" i="21"/>
  <c r="C15" i="21"/>
  <c r="B15" i="21"/>
  <c r="K14" i="21"/>
  <c r="F14" i="21"/>
  <c r="E14" i="21"/>
  <c r="D14" i="21"/>
  <c r="C14" i="21"/>
  <c r="B14" i="21"/>
  <c r="K13" i="21"/>
  <c r="E13" i="21"/>
  <c r="D13" i="21"/>
  <c r="C13" i="21"/>
  <c r="B13" i="21"/>
  <c r="G12" i="21"/>
  <c r="F12" i="21"/>
  <c r="E12" i="21"/>
  <c r="D12" i="21"/>
  <c r="C12" i="21"/>
  <c r="F11" i="21"/>
  <c r="E11" i="21"/>
  <c r="D11" i="21"/>
  <c r="C11" i="21"/>
  <c r="H10" i="21"/>
  <c r="G10" i="21"/>
  <c r="F10" i="21"/>
  <c r="E10" i="21"/>
  <c r="D10" i="21"/>
  <c r="G9" i="21"/>
  <c r="F9" i="21"/>
  <c r="E9" i="21"/>
  <c r="D9" i="21"/>
  <c r="I8" i="21"/>
  <c r="H8" i="21"/>
  <c r="G8" i="21"/>
  <c r="F8" i="21"/>
  <c r="E8" i="21"/>
  <c r="H7" i="21"/>
  <c r="G7" i="21"/>
  <c r="F7" i="21"/>
  <c r="E7" i="21"/>
  <c r="J6" i="21"/>
  <c r="I6" i="21"/>
  <c r="H6" i="21"/>
  <c r="G6" i="21"/>
  <c r="F6" i="21"/>
  <c r="I5" i="21"/>
  <c r="H5" i="21"/>
  <c r="G5" i="21"/>
  <c r="F5" i="21"/>
  <c r="B5" i="21"/>
  <c r="K4" i="21"/>
  <c r="J4" i="21"/>
  <c r="I4" i="21"/>
  <c r="H4" i="21"/>
  <c r="G4" i="21"/>
  <c r="J3" i="21"/>
  <c r="I3" i="21"/>
  <c r="H3" i="21"/>
  <c r="G3" i="21"/>
  <c r="C3" i="21"/>
  <c r="BV92" i="1"/>
  <c r="BV98" i="1"/>
  <c r="BV97" i="1"/>
  <c r="BV96" i="1"/>
  <c r="BV95" i="1"/>
  <c r="BV94" i="1"/>
  <c r="BV93" i="1"/>
  <c r="DZ82" i="1"/>
  <c r="DY82" i="1"/>
  <c r="DW82" i="1"/>
  <c r="DZ81" i="1"/>
  <c r="DY81" i="1"/>
  <c r="DW81" i="1"/>
  <c r="DZ80" i="1"/>
  <c r="DY80" i="1"/>
  <c r="DW80" i="1"/>
  <c r="DZ79" i="1"/>
  <c r="DW79" i="1"/>
  <c r="DZ78" i="1"/>
  <c r="DW78" i="1"/>
  <c r="DZ77" i="1"/>
  <c r="DW77" i="1"/>
  <c r="DZ76" i="1"/>
  <c r="DW76" i="1"/>
  <c r="DX71" i="1"/>
  <c r="DZ70" i="1"/>
  <c r="DZ69" i="1"/>
  <c r="EA69" i="1"/>
  <c r="Z90" i="1"/>
  <c r="K23" i="21"/>
  <c r="Z89" i="1"/>
  <c r="K22" i="21" s="1"/>
  <c r="Z88" i="1"/>
  <c r="Z87" i="1"/>
  <c r="K20" i="21" s="1"/>
  <c r="Z86" i="1"/>
  <c r="DV72" i="1"/>
  <c r="DQ72" i="1"/>
  <c r="DL72" i="1"/>
  <c r="DG72" i="1"/>
  <c r="DB72" i="1"/>
  <c r="CZ73" i="1" s="1"/>
  <c r="CW72" i="1"/>
  <c r="CU73" i="1" s="1"/>
  <c r="CR72" i="1"/>
  <c r="CM72" i="1"/>
  <c r="CH72" i="1"/>
  <c r="BX72" i="1"/>
  <c r="BI72" i="1"/>
  <c r="BD72" i="1"/>
  <c r="AO72" i="1"/>
  <c r="AL73" i="1" s="1"/>
  <c r="AM73" i="1" s="1"/>
  <c r="DZ75" i="1"/>
  <c r="DW75" i="1"/>
  <c r="DZ74" i="1"/>
  <c r="DW74" i="1"/>
  <c r="DZ73" i="1"/>
  <c r="DW73" i="1"/>
  <c r="DZ72" i="1"/>
  <c r="DW72" i="1"/>
  <c r="DW71" i="1"/>
  <c r="DV71" i="1"/>
  <c r="DT72" i="1" s="1"/>
  <c r="DQ71" i="1"/>
  <c r="DO72" i="1" s="1"/>
  <c r="DL71" i="1"/>
  <c r="DJ72" i="1" s="1"/>
  <c r="DG71" i="1"/>
  <c r="DE72" i="1" s="1"/>
  <c r="DB71" i="1"/>
  <c r="CZ72" i="1" s="1"/>
  <c r="CW71" i="1"/>
  <c r="CU72" i="1" s="1"/>
  <c r="CR71" i="1"/>
  <c r="CP72" i="1" s="1"/>
  <c r="CM71" i="1"/>
  <c r="CK72" i="1" s="1"/>
  <c r="CC71" i="1"/>
  <c r="CA72" i="1" s="1"/>
  <c r="BX71" i="1"/>
  <c r="BV72" i="1" s="1"/>
  <c r="BS71" i="1"/>
  <c r="BQ72" i="1" s="1"/>
  <c r="BN71" i="1"/>
  <c r="BL72" i="1" s="1"/>
  <c r="BN72" i="1"/>
  <c r="BK73" i="1" s="1"/>
  <c r="BN73" i="1" s="1"/>
  <c r="BK74" i="1" s="1"/>
  <c r="BN74" i="1" s="1"/>
  <c r="BI71" i="1"/>
  <c r="BG72" i="1" s="1"/>
  <c r="BD71" i="1"/>
  <c r="BB72" i="1" s="1"/>
  <c r="AY71" i="1"/>
  <c r="AW72" i="1" s="1"/>
  <c r="AY72" i="1"/>
  <c r="AV73" i="1" s="1"/>
  <c r="AY73" i="1" s="1"/>
  <c r="AT71" i="1"/>
  <c r="AR72" i="1" s="1"/>
  <c r="AO71" i="1"/>
  <c r="AM72" i="1" s="1"/>
  <c r="AJ71" i="1"/>
  <c r="AH72" i="1" s="1"/>
  <c r="AJ72" i="1"/>
  <c r="AG73" i="1" s="1"/>
  <c r="AJ73" i="1" s="1"/>
  <c r="DZ71" i="1"/>
  <c r="AO70" i="1"/>
  <c r="AM71" i="1" s="1"/>
  <c r="AL84" i="1" s="1"/>
  <c r="AT70" i="1"/>
  <c r="AQ70" i="1" s="1"/>
  <c r="AR70" i="1" s="1"/>
  <c r="AY70" i="1"/>
  <c r="AW71" i="1" s="1"/>
  <c r="AV84" i="1" s="1"/>
  <c r="DV70" i="1"/>
  <c r="DT71" i="1"/>
  <c r="DS84" i="1" s="1"/>
  <c r="BI70" i="1"/>
  <c r="BG71" i="1" s="1"/>
  <c r="BF84" i="1" s="1"/>
  <c r="DQ70" i="1"/>
  <c r="DN70" i="1" s="1"/>
  <c r="DO70" i="1" s="1"/>
  <c r="BN70" i="1"/>
  <c r="BK70" i="1" s="1"/>
  <c r="BL70" i="1" s="1"/>
  <c r="DL70" i="1"/>
  <c r="DJ71" i="1"/>
  <c r="DI84" i="1" s="1"/>
  <c r="AL70" i="1"/>
  <c r="AM70" i="1" s="1"/>
  <c r="DB70" i="1"/>
  <c r="CY70" i="1" s="1"/>
  <c r="CZ70" i="1" s="1"/>
  <c r="AJ70" i="1"/>
  <c r="AH71" i="1"/>
  <c r="AG84" i="1" s="1"/>
  <c r="AG70" i="1"/>
  <c r="AH70" i="1" s="1"/>
  <c r="CW70" i="1"/>
  <c r="CT70" i="1" s="1"/>
  <c r="CU70" i="1" s="1"/>
  <c r="BD70" i="1"/>
  <c r="BA70" i="1"/>
  <c r="BB70" i="1" s="1"/>
  <c r="BX70" i="1"/>
  <c r="BV71" i="1" s="1"/>
  <c r="BU84" i="1" s="1"/>
  <c r="DG70" i="1"/>
  <c r="DE71" i="1" s="1"/>
  <c r="DD84" i="1" s="1"/>
  <c r="BS70" i="1"/>
  <c r="BQ71" i="1" s="1"/>
  <c r="BP84" i="1" s="1"/>
  <c r="CR70" i="1"/>
  <c r="CP71" i="1"/>
  <c r="CO84" i="1" s="1"/>
  <c r="CM70" i="1"/>
  <c r="CJ70" i="1" s="1"/>
  <c r="CK70" i="1" s="1"/>
  <c r="Z70" i="1"/>
  <c r="F13" i="21" s="1"/>
  <c r="CH70" i="1"/>
  <c r="CE70" i="1" s="1"/>
  <c r="CF70" i="1" s="1"/>
  <c r="CC70" i="1"/>
  <c r="CA71" i="1" s="1"/>
  <c r="BZ84" i="1" s="1"/>
  <c r="EA66" i="1"/>
  <c r="EA67" i="1"/>
  <c r="EA68" i="1"/>
  <c r="EA65" i="1"/>
  <c r="DX65" i="1"/>
  <c r="DY65" i="1"/>
  <c r="DZ65" i="1"/>
  <c r="DZ66" i="1"/>
  <c r="DZ67" i="1"/>
  <c r="DZ68" i="1"/>
  <c r="DY66" i="1"/>
  <c r="DY67" i="1"/>
  <c r="EH66" i="1" s="1"/>
  <c r="DY68" i="1"/>
  <c r="DY69" i="1"/>
  <c r="EH68" i="1" s="1"/>
  <c r="DX66" i="1"/>
  <c r="DX67" i="1"/>
  <c r="DX68" i="1"/>
  <c r="DX69" i="1"/>
  <c r="DW66" i="1"/>
  <c r="DW67" i="1"/>
  <c r="DW68" i="1"/>
  <c r="DW69" i="1"/>
  <c r="DW70" i="1"/>
  <c r="DW65" i="1"/>
  <c r="DW64" i="1"/>
  <c r="EA64" i="1" s="1"/>
  <c r="EH64" i="1" s="1"/>
  <c r="BN61" i="1"/>
  <c r="BI61" i="1"/>
  <c r="AY61" i="1"/>
  <c r="AT61" i="1"/>
  <c r="AO61" i="1"/>
  <c r="AJ61" i="1"/>
  <c r="AE61" i="1"/>
  <c r="Z61" i="1"/>
  <c r="C10" i="21" s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DW60" i="1"/>
  <c r="DW61" i="1"/>
  <c r="DW62" i="1"/>
  <c r="DW63" i="1"/>
  <c r="DX59" i="1"/>
  <c r="DW59" i="1"/>
  <c r="DZ59" i="1"/>
  <c r="DX60" i="1"/>
  <c r="DZ60" i="1"/>
  <c r="DX61" i="1"/>
  <c r="DZ61" i="1"/>
  <c r="DX62" i="1"/>
  <c r="DZ62" i="1"/>
  <c r="DX63" i="1"/>
  <c r="DZ63" i="1"/>
  <c r="DX64" i="1"/>
  <c r="DZ64" i="1"/>
  <c r="DW58" i="1"/>
  <c r="BD57" i="1"/>
  <c r="BA58" i="1" s="1"/>
  <c r="DZ58" i="1"/>
  <c r="BN56" i="1"/>
  <c r="BN57" i="1"/>
  <c r="BL58" i="1" s="1"/>
  <c r="DW55" i="1"/>
  <c r="DZ57" i="1"/>
  <c r="DZ56" i="1"/>
  <c r="DZ55" i="1"/>
  <c r="DZ54" i="1"/>
  <c r="DZ53" i="1"/>
  <c r="DZ52" i="1"/>
  <c r="DZ51" i="1"/>
  <c r="DZ50" i="1"/>
  <c r="DZ49" i="1"/>
  <c r="DZ48" i="1"/>
  <c r="DZ47" i="1"/>
  <c r="DZ46" i="1"/>
  <c r="DZ45" i="1"/>
  <c r="DZ44" i="1"/>
  <c r="DZ43" i="1"/>
  <c r="DZ42" i="1"/>
  <c r="DZ41" i="1"/>
  <c r="DZ40" i="1"/>
  <c r="DZ39" i="1"/>
  <c r="DZ38" i="1"/>
  <c r="DZ37" i="1"/>
  <c r="DZ36" i="1"/>
  <c r="DZ35" i="1"/>
  <c r="DZ34" i="1"/>
  <c r="DZ33" i="1"/>
  <c r="DZ32" i="1"/>
  <c r="DZ31" i="1"/>
  <c r="DZ30" i="1"/>
  <c r="DZ29" i="1"/>
  <c r="DZ28" i="1"/>
  <c r="DZ27" i="1"/>
  <c r="DZ26" i="1"/>
  <c r="DZ25" i="1"/>
  <c r="DZ24" i="1"/>
  <c r="DZ23" i="1"/>
  <c r="DZ22" i="1"/>
  <c r="DZ20" i="1"/>
  <c r="DZ19" i="1"/>
  <c r="DZ18" i="1"/>
  <c r="DZ17" i="1"/>
  <c r="DZ16" i="1"/>
  <c r="DZ15" i="1"/>
  <c r="DZ14" i="1"/>
  <c r="DZ21" i="1"/>
  <c r="DW52" i="1"/>
  <c r="DX52" i="1"/>
  <c r="DX53" i="1"/>
  <c r="DW53" i="1"/>
  <c r="DX54" i="1"/>
  <c r="DW54" i="1"/>
  <c r="DX55" i="1"/>
  <c r="DX56" i="1"/>
  <c r="DW56" i="1"/>
  <c r="Z56" i="1"/>
  <c r="B7" i="21" s="1"/>
  <c r="D3" i="21"/>
  <c r="AJ56" i="1"/>
  <c r="AO56" i="1"/>
  <c r="AT56" i="1"/>
  <c r="AY56" i="1"/>
  <c r="AE56" i="1"/>
  <c r="BD56" i="1"/>
  <c r="BI56" i="1"/>
  <c r="DX57" i="1"/>
  <c r="DW57" i="1"/>
  <c r="Z57" i="1"/>
  <c r="AJ57" i="1"/>
  <c r="AO57" i="1"/>
  <c r="AT57" i="1"/>
  <c r="AY57" i="1"/>
  <c r="AE57" i="1"/>
  <c r="BI57" i="1"/>
  <c r="DX10" i="1"/>
  <c r="EA10" i="1" s="1"/>
  <c r="DX11" i="1"/>
  <c r="DX12" i="1"/>
  <c r="DX13" i="1"/>
  <c r="DX14" i="1"/>
  <c r="DX15" i="1"/>
  <c r="DX16" i="1"/>
  <c r="DX17" i="1"/>
  <c r="DX18" i="1"/>
  <c r="DX19" i="1"/>
  <c r="DX20" i="1"/>
  <c r="DX21" i="1"/>
  <c r="DX22" i="1"/>
  <c r="DX23" i="1"/>
  <c r="DX24" i="1"/>
  <c r="DX25" i="1"/>
  <c r="DX26" i="1"/>
  <c r="EA26" i="1" s="1"/>
  <c r="DY27" i="1" s="1"/>
  <c r="DX27" i="1"/>
  <c r="DX28" i="1"/>
  <c r="DX29" i="1"/>
  <c r="DX30" i="1"/>
  <c r="EA30" i="1" s="1"/>
  <c r="DY31" i="1" s="1"/>
  <c r="DX31" i="1"/>
  <c r="DX32" i="1"/>
  <c r="DX33" i="1"/>
  <c r="DX34" i="1"/>
  <c r="EA34" i="1" s="1"/>
  <c r="DY35" i="1" s="1"/>
  <c r="DX35" i="1"/>
  <c r="DX36" i="1"/>
  <c r="DX37" i="1"/>
  <c r="DX38" i="1"/>
  <c r="EA38" i="1" s="1"/>
  <c r="DY39" i="1" s="1"/>
  <c r="DX39" i="1"/>
  <c r="DX40" i="1"/>
  <c r="DX41" i="1"/>
  <c r="DX42" i="1"/>
  <c r="DX43" i="1"/>
  <c r="DX44" i="1"/>
  <c r="DX45" i="1"/>
  <c r="AB46" i="1"/>
  <c r="AE46" i="1" s="1"/>
  <c r="AC47" i="1" s="1"/>
  <c r="AG46" i="1"/>
  <c r="AL46" i="1"/>
  <c r="AQ46" i="1"/>
  <c r="AV46" i="1"/>
  <c r="AY46" i="1" s="1"/>
  <c r="AW47" i="1" s="1"/>
  <c r="BA46" i="1"/>
  <c r="BD46" i="1" s="1"/>
  <c r="BB47" i="1" s="1"/>
  <c r="BF46" i="1"/>
  <c r="DX47" i="1"/>
  <c r="EA47" i="1" s="1"/>
  <c r="DY48" i="1" s="1"/>
  <c r="DX48" i="1"/>
  <c r="DX49" i="1"/>
  <c r="DX50" i="1"/>
  <c r="W51" i="1"/>
  <c r="AB51" i="1"/>
  <c r="AG51" i="1"/>
  <c r="AL51" i="1"/>
  <c r="AQ51" i="1"/>
  <c r="AV51" i="1"/>
  <c r="BA51" i="1"/>
  <c r="BF51" i="1"/>
  <c r="DX9" i="1"/>
  <c r="DW11" i="1"/>
  <c r="DW12" i="1"/>
  <c r="DW13" i="1"/>
  <c r="DW14" i="1"/>
  <c r="DW15" i="1"/>
  <c r="DW16" i="1"/>
  <c r="EA16" i="1" s="1"/>
  <c r="DY17" i="1" s="1"/>
  <c r="DW17" i="1"/>
  <c r="DW18" i="1"/>
  <c r="DW19" i="1"/>
  <c r="DW20" i="1"/>
  <c r="EA20" i="1" s="1"/>
  <c r="DY21" i="1" s="1"/>
  <c r="DW21" i="1"/>
  <c r="DW22" i="1"/>
  <c r="DW23" i="1"/>
  <c r="DW24" i="1"/>
  <c r="EA24" i="1" s="1"/>
  <c r="DY25" i="1" s="1"/>
  <c r="DW25" i="1"/>
  <c r="DW26" i="1"/>
  <c r="DW27" i="1"/>
  <c r="EA27" i="1" s="1"/>
  <c r="DW28" i="1"/>
  <c r="EH50" i="1" s="1"/>
  <c r="DW29" i="1"/>
  <c r="DW30" i="1"/>
  <c r="DW31" i="1"/>
  <c r="DW32" i="1"/>
  <c r="EA32" i="1" s="1"/>
  <c r="DY33" i="1" s="1"/>
  <c r="DW33" i="1"/>
  <c r="DW34" i="1"/>
  <c r="DW35" i="1"/>
  <c r="DW36" i="1"/>
  <c r="EA36" i="1" s="1"/>
  <c r="DY37" i="1" s="1"/>
  <c r="DW37" i="1"/>
  <c r="DW38" i="1"/>
  <c r="DW39" i="1"/>
  <c r="DW40" i="1"/>
  <c r="EA40" i="1"/>
  <c r="DY41" i="1" s="1"/>
  <c r="DW41" i="1"/>
  <c r="EA41" i="1" s="1"/>
  <c r="DW42" i="1"/>
  <c r="EA42" i="1" s="1"/>
  <c r="DY43" i="1" s="1"/>
  <c r="DW43" i="1"/>
  <c r="DW44" i="1"/>
  <c r="EA44" i="1" s="1"/>
  <c r="DY45" i="1" s="1"/>
  <c r="DW45" i="1"/>
  <c r="EA45" i="1" s="1"/>
  <c r="DW46" i="1"/>
  <c r="DW47" i="1"/>
  <c r="DW48" i="1"/>
  <c r="DW49" i="1"/>
  <c r="EA49" i="1" s="1"/>
  <c r="DY50" i="1" s="1"/>
  <c r="DW50" i="1"/>
  <c r="EA50" i="1" s="1"/>
  <c r="DW51" i="1"/>
  <c r="DW10" i="1"/>
  <c r="BL57" i="1"/>
  <c r="BN54" i="1"/>
  <c r="BL55" i="1"/>
  <c r="BN55" i="1"/>
  <c r="BN58" i="1"/>
  <c r="BI52" i="1"/>
  <c r="AE50" i="1"/>
  <c r="Z49" i="1"/>
  <c r="X50" i="1"/>
  <c r="DW9" i="1"/>
  <c r="Z46" i="1"/>
  <c r="X47" i="1" s="1"/>
  <c r="X48" i="1"/>
  <c r="Z48" i="1"/>
  <c r="X49" i="1" s="1"/>
  <c r="BI49" i="1"/>
  <c r="BG50" i="1" s="1"/>
  <c r="BD49" i="1"/>
  <c r="BB50" i="1" s="1"/>
  <c r="AY49" i="1"/>
  <c r="AW50" i="1" s="1"/>
  <c r="AT49" i="1"/>
  <c r="AR50" i="1" s="1"/>
  <c r="AO49" i="1"/>
  <c r="AM50" i="1" s="1"/>
  <c r="AJ49" i="1"/>
  <c r="AH50" i="1" s="1"/>
  <c r="AE49" i="1"/>
  <c r="AC50" i="1" s="1"/>
  <c r="BI48" i="1"/>
  <c r="BG49" i="1" s="1"/>
  <c r="BD48" i="1"/>
  <c r="BB49" i="1" s="1"/>
  <c r="AY48" i="1"/>
  <c r="AW49" i="1" s="1"/>
  <c r="AT48" i="1"/>
  <c r="AR49" i="1" s="1"/>
  <c r="AO48" i="1"/>
  <c r="AM49" i="1" s="1"/>
  <c r="AJ48" i="1"/>
  <c r="AH49" i="1" s="1"/>
  <c r="AE48" i="1"/>
  <c r="AC49" i="1" s="1"/>
  <c r="BI47" i="1"/>
  <c r="BG48" i="1" s="1"/>
  <c r="BD47" i="1"/>
  <c r="BB48" i="1" s="1"/>
  <c r="AY47" i="1"/>
  <c r="AW48" i="1" s="1"/>
  <c r="AT47" i="1"/>
  <c r="AR48" i="1" s="1"/>
  <c r="AO47" i="1"/>
  <c r="AM48" i="1" s="1"/>
  <c r="AJ47" i="1"/>
  <c r="AH48" i="1" s="1"/>
  <c r="AE47" i="1"/>
  <c r="AC48" i="1" s="1"/>
  <c r="BI43" i="1"/>
  <c r="BG44" i="1" s="1"/>
  <c r="BI44" i="1"/>
  <c r="BG45" i="1" s="1"/>
  <c r="BI45" i="1"/>
  <c r="BG46" i="1" s="1"/>
  <c r="BI46" i="1"/>
  <c r="BG47" i="1" s="1"/>
  <c r="BI50" i="1"/>
  <c r="BI53" i="1"/>
  <c r="BI54" i="1"/>
  <c r="BI55" i="1"/>
  <c r="BD43" i="1"/>
  <c r="BB44" i="1" s="1"/>
  <c r="BD44" i="1"/>
  <c r="BB45" i="1" s="1"/>
  <c r="BD45" i="1"/>
  <c r="BB46" i="1" s="1"/>
  <c r="BD50" i="1"/>
  <c r="BD52" i="1"/>
  <c r="BD53" i="1"/>
  <c r="BD54" i="1"/>
  <c r="BD55" i="1"/>
  <c r="AY43" i="1"/>
  <c r="AW44" i="1" s="1"/>
  <c r="AY44" i="1"/>
  <c r="AW45" i="1" s="1"/>
  <c r="AY45" i="1"/>
  <c r="AY50" i="1"/>
  <c r="AT43" i="1"/>
  <c r="AR44" i="1"/>
  <c r="AT44" i="1"/>
  <c r="AR45" i="1"/>
  <c r="AT45" i="1"/>
  <c r="AR46" i="1"/>
  <c r="AT46" i="1"/>
  <c r="AR47" i="1"/>
  <c r="AT50" i="1"/>
  <c r="AT52" i="1"/>
  <c r="AT53" i="1"/>
  <c r="AT54" i="1"/>
  <c r="AT55" i="1"/>
  <c r="AO43" i="1"/>
  <c r="AM44" i="1" s="1"/>
  <c r="AO44" i="1"/>
  <c r="AM45" i="1" s="1"/>
  <c r="AO45" i="1"/>
  <c r="AM46" i="1" s="1"/>
  <c r="AO46" i="1"/>
  <c r="AM47" i="1" s="1"/>
  <c r="AO50" i="1"/>
  <c r="AO52" i="1"/>
  <c r="AO53" i="1"/>
  <c r="AO54" i="1"/>
  <c r="AO55" i="1"/>
  <c r="AJ45" i="1"/>
  <c r="AJ43" i="1"/>
  <c r="AH44" i="1" s="1"/>
  <c r="AJ44" i="1"/>
  <c r="AH45" i="1" s="1"/>
  <c r="AE43" i="1"/>
  <c r="AC44" i="1" s="1"/>
  <c r="AE44" i="1"/>
  <c r="AC45" i="1" s="1"/>
  <c r="AE45" i="1"/>
  <c r="AE52" i="1"/>
  <c r="AE53" i="1"/>
  <c r="AE55" i="1"/>
  <c r="Z43" i="1"/>
  <c r="X44" i="1"/>
  <c r="Z44" i="1"/>
  <c r="X45" i="1"/>
  <c r="Z45" i="1"/>
  <c r="X46" i="1"/>
  <c r="AY42" i="1"/>
  <c r="AW43" i="1"/>
  <c r="BI42" i="1"/>
  <c r="BG43" i="1"/>
  <c r="BD42" i="1"/>
  <c r="BB43" i="1"/>
  <c r="AT42" i="1"/>
  <c r="AR43" i="1"/>
  <c r="AO42" i="1"/>
  <c r="AM43" i="1"/>
  <c r="AJ42" i="1"/>
  <c r="AH43" i="1"/>
  <c r="AE42" i="1"/>
  <c r="AC43" i="1"/>
  <c r="Z42" i="1"/>
  <c r="X43" i="1"/>
  <c r="BI58" i="1"/>
  <c r="AY41" i="1"/>
  <c r="AW42" i="1"/>
  <c r="AT41" i="1"/>
  <c r="AR42" i="1"/>
  <c r="AT40" i="1"/>
  <c r="AO58" i="1"/>
  <c r="BI39" i="1"/>
  <c r="BD39" i="1"/>
  <c r="BB40" i="1" s="1"/>
  <c r="AY39" i="1"/>
  <c r="AT39" i="1"/>
  <c r="AR40" i="1" s="1"/>
  <c r="AO39" i="1"/>
  <c r="AJ39" i="1"/>
  <c r="AE39" i="1"/>
  <c r="AC40" i="1" s="1"/>
  <c r="F8" i="1"/>
  <c r="D9" i="1" s="1"/>
  <c r="K8" i="1"/>
  <c r="I9" i="1" s="1"/>
  <c r="P8" i="1"/>
  <c r="DX8" i="1"/>
  <c r="EA8" i="1" s="1"/>
  <c r="DZ8" i="1"/>
  <c r="F9" i="1"/>
  <c r="D10" i="1" s="1"/>
  <c r="K9" i="1"/>
  <c r="I10" i="1" s="1"/>
  <c r="N9" i="1"/>
  <c r="P9" i="1"/>
  <c r="N10" i="1" s="1"/>
  <c r="DZ9" i="1"/>
  <c r="F10" i="1"/>
  <c r="D11" i="1" s="1"/>
  <c r="K10" i="1"/>
  <c r="I11" i="1" s="1"/>
  <c r="P10" i="1"/>
  <c r="N11" i="1" s="1"/>
  <c r="S10" i="1"/>
  <c r="U10" i="1"/>
  <c r="S11" i="1" s="1"/>
  <c r="DZ10" i="1"/>
  <c r="F11" i="1"/>
  <c r="D12" i="1" s="1"/>
  <c r="K11" i="1"/>
  <c r="I12" i="1" s="1"/>
  <c r="P11" i="1"/>
  <c r="N12" i="1" s="1"/>
  <c r="U11" i="1"/>
  <c r="S12" i="1" s="1"/>
  <c r="DZ11" i="1"/>
  <c r="F12" i="1"/>
  <c r="D13" i="1" s="1"/>
  <c r="K12" i="1"/>
  <c r="I13" i="1" s="1"/>
  <c r="P12" i="1"/>
  <c r="N13" i="1" s="1"/>
  <c r="U12" i="1"/>
  <c r="S13" i="1" s="1"/>
  <c r="DZ12" i="1"/>
  <c r="EA12" i="1"/>
  <c r="F13" i="1"/>
  <c r="D14" i="1" s="1"/>
  <c r="K13" i="1"/>
  <c r="I14" i="1" s="1"/>
  <c r="P13" i="1"/>
  <c r="N14" i="1" s="1"/>
  <c r="U13" i="1"/>
  <c r="S14" i="1" s="1"/>
  <c r="DZ13" i="1"/>
  <c r="EA13" i="1"/>
  <c r="F14" i="1"/>
  <c r="D15" i="1" s="1"/>
  <c r="K14" i="1"/>
  <c r="I15" i="1" s="1"/>
  <c r="P14" i="1"/>
  <c r="N15" i="1" s="1"/>
  <c r="U14" i="1"/>
  <c r="S15" i="1" s="1"/>
  <c r="F15" i="1"/>
  <c r="D16" i="1" s="1"/>
  <c r="K15" i="1"/>
  <c r="I16" i="1" s="1"/>
  <c r="P15" i="1"/>
  <c r="N16" i="1" s="1"/>
  <c r="U15" i="1"/>
  <c r="S16" i="1" s="1"/>
  <c r="F16" i="1"/>
  <c r="D17" i="1" s="1"/>
  <c r="K16" i="1"/>
  <c r="I17" i="1" s="1"/>
  <c r="P16" i="1"/>
  <c r="N17" i="1" s="1"/>
  <c r="U16" i="1"/>
  <c r="S17" i="1" s="1"/>
  <c r="F17" i="1"/>
  <c r="D18" i="1" s="1"/>
  <c r="K17" i="1"/>
  <c r="I18" i="1" s="1"/>
  <c r="P17" i="1"/>
  <c r="N18" i="1" s="1"/>
  <c r="U17" i="1"/>
  <c r="S18" i="1" s="1"/>
  <c r="EA17" i="1"/>
  <c r="F18" i="1"/>
  <c r="D19" i="1"/>
  <c r="K18" i="1"/>
  <c r="I19" i="1" s="1"/>
  <c r="P18" i="1"/>
  <c r="N19" i="1"/>
  <c r="U18" i="1"/>
  <c r="S19" i="1" s="1"/>
  <c r="X18" i="1"/>
  <c r="Z18" i="1"/>
  <c r="X19" i="1" s="1"/>
  <c r="F19" i="1"/>
  <c r="D20" i="1" s="1"/>
  <c r="K19" i="1"/>
  <c r="I20" i="1" s="1"/>
  <c r="P19" i="1"/>
  <c r="N20" i="1" s="1"/>
  <c r="U19" i="1"/>
  <c r="S20" i="1" s="1"/>
  <c r="Z19" i="1"/>
  <c r="X20" i="1" s="1"/>
  <c r="AC19" i="1"/>
  <c r="AE19" i="1"/>
  <c r="AC20" i="1"/>
  <c r="F20" i="1"/>
  <c r="D21" i="1" s="1"/>
  <c r="K20" i="1"/>
  <c r="I21" i="1"/>
  <c r="P20" i="1"/>
  <c r="N21" i="1" s="1"/>
  <c r="U20" i="1"/>
  <c r="S21" i="1"/>
  <c r="Z20" i="1"/>
  <c r="X21" i="1" s="1"/>
  <c r="AE20" i="1"/>
  <c r="AC21" i="1"/>
  <c r="AH20" i="1"/>
  <c r="AJ20" i="1"/>
  <c r="AH21" i="1" s="1"/>
  <c r="AM20" i="1"/>
  <c r="AO20" i="1"/>
  <c r="AM21" i="1" s="1"/>
  <c r="AR20" i="1"/>
  <c r="AT20" i="1"/>
  <c r="AR21" i="1" s="1"/>
  <c r="F21" i="1"/>
  <c r="D22" i="1" s="1"/>
  <c r="K21" i="1"/>
  <c r="I22" i="1" s="1"/>
  <c r="P21" i="1"/>
  <c r="N22" i="1" s="1"/>
  <c r="U21" i="1"/>
  <c r="S22" i="1" s="1"/>
  <c r="Z21" i="1"/>
  <c r="X22" i="1" s="1"/>
  <c r="AE21" i="1"/>
  <c r="AC22" i="1" s="1"/>
  <c r="AJ21" i="1"/>
  <c r="AH22" i="1" s="1"/>
  <c r="AO21" i="1"/>
  <c r="AM22" i="1" s="1"/>
  <c r="AT21" i="1"/>
  <c r="AR22" i="1" s="1"/>
  <c r="EA21" i="1"/>
  <c r="F22" i="1"/>
  <c r="D23" i="1" s="1"/>
  <c r="K22" i="1"/>
  <c r="I23" i="1" s="1"/>
  <c r="P22" i="1"/>
  <c r="N23" i="1" s="1"/>
  <c r="U22" i="1"/>
  <c r="Z22" i="1"/>
  <c r="X23" i="1" s="1"/>
  <c r="AE22" i="1"/>
  <c r="AC23" i="1" s="1"/>
  <c r="AJ22" i="1"/>
  <c r="AH23" i="1"/>
  <c r="AO22" i="1"/>
  <c r="AM23" i="1"/>
  <c r="AT22" i="1"/>
  <c r="AR23" i="1"/>
  <c r="EA37" i="1"/>
  <c r="EA35" i="1"/>
  <c r="DY36" i="1" s="1"/>
  <c r="EA33" i="1"/>
  <c r="EA31" i="1"/>
  <c r="DY32" i="1" s="1"/>
  <c r="EA29" i="1"/>
  <c r="DY30" i="1" s="1"/>
  <c r="EA25" i="1"/>
  <c r="EA23" i="1"/>
  <c r="DY24" i="1" s="1"/>
  <c r="BI41" i="1"/>
  <c r="BG42" i="1" s="1"/>
  <c r="BI40" i="1"/>
  <c r="BG41" i="1" s="1"/>
  <c r="BI38" i="1"/>
  <c r="BG39" i="1" s="1"/>
  <c r="BI37" i="1"/>
  <c r="BG38" i="1" s="1"/>
  <c r="BI36" i="1"/>
  <c r="BG37" i="1" s="1"/>
  <c r="BI35" i="1"/>
  <c r="BG36" i="1" s="1"/>
  <c r="BI34" i="1"/>
  <c r="BG35" i="1" s="1"/>
  <c r="BD41" i="1"/>
  <c r="BB42" i="1" s="1"/>
  <c r="BD40" i="1"/>
  <c r="BB41" i="1" s="1"/>
  <c r="BD38" i="1"/>
  <c r="BB39" i="1" s="1"/>
  <c r="BD37" i="1"/>
  <c r="BB38" i="1" s="1"/>
  <c r="BD36" i="1"/>
  <c r="BB37" i="1" s="1"/>
  <c r="BD35" i="1"/>
  <c r="BB36" i="1" s="1"/>
  <c r="BD34" i="1"/>
  <c r="BB35" i="1" s="1"/>
  <c r="AY40" i="1"/>
  <c r="AW41" i="1" s="1"/>
  <c r="AY38" i="1"/>
  <c r="AW39" i="1" s="1"/>
  <c r="AY37" i="1"/>
  <c r="AW38" i="1" s="1"/>
  <c r="AY36" i="1"/>
  <c r="AW37" i="1" s="1"/>
  <c r="AY35" i="1"/>
  <c r="AW36" i="1" s="1"/>
  <c r="AY34" i="1"/>
  <c r="AW35" i="1" s="1"/>
  <c r="AY33" i="1"/>
  <c r="AW34" i="1" s="1"/>
  <c r="AT38" i="1"/>
  <c r="AR39" i="1" s="1"/>
  <c r="AT37" i="1"/>
  <c r="AR38" i="1" s="1"/>
  <c r="AT36" i="1"/>
  <c r="AR37" i="1" s="1"/>
  <c r="AT35" i="1"/>
  <c r="AR36" i="1" s="1"/>
  <c r="AT34" i="1"/>
  <c r="AR35" i="1" s="1"/>
  <c r="AT33" i="1"/>
  <c r="AR34" i="1" s="1"/>
  <c r="AT32" i="1"/>
  <c r="AR33" i="1" s="1"/>
  <c r="AT31" i="1"/>
  <c r="AR32" i="1" s="1"/>
  <c r="AT30" i="1"/>
  <c r="AR31" i="1" s="1"/>
  <c r="AT29" i="1"/>
  <c r="AR30" i="1" s="1"/>
  <c r="AT28" i="1"/>
  <c r="AR29" i="1" s="1"/>
  <c r="AT27" i="1"/>
  <c r="AR28" i="1" s="1"/>
  <c r="AT26" i="1"/>
  <c r="AR27" i="1" s="1"/>
  <c r="AT25" i="1"/>
  <c r="AR26" i="1" s="1"/>
  <c r="AT24" i="1"/>
  <c r="AR25" i="1" s="1"/>
  <c r="AT23" i="1"/>
  <c r="AR24" i="1" s="1"/>
  <c r="AO41" i="1"/>
  <c r="AM42" i="1" s="1"/>
  <c r="AO40" i="1"/>
  <c r="AM41" i="1" s="1"/>
  <c r="AO38" i="1"/>
  <c r="AM39" i="1" s="1"/>
  <c r="AO37" i="1"/>
  <c r="AM38" i="1" s="1"/>
  <c r="AO36" i="1"/>
  <c r="AM37" i="1" s="1"/>
  <c r="AO35" i="1"/>
  <c r="AM36" i="1" s="1"/>
  <c r="AO34" i="1"/>
  <c r="AM35" i="1" s="1"/>
  <c r="AO33" i="1"/>
  <c r="AM34" i="1" s="1"/>
  <c r="AO32" i="1"/>
  <c r="AM33" i="1" s="1"/>
  <c r="AO31" i="1"/>
  <c r="AM32" i="1" s="1"/>
  <c r="AO30" i="1"/>
  <c r="AM31" i="1" s="1"/>
  <c r="AO29" i="1"/>
  <c r="AM30" i="1" s="1"/>
  <c r="AO28" i="1"/>
  <c r="AM29" i="1" s="1"/>
  <c r="AO27" i="1"/>
  <c r="AM28" i="1" s="1"/>
  <c r="AO26" i="1"/>
  <c r="AM27" i="1" s="1"/>
  <c r="AO25" i="1"/>
  <c r="AM26" i="1" s="1"/>
  <c r="AO24" i="1"/>
  <c r="AM25" i="1" s="1"/>
  <c r="AO23" i="1"/>
  <c r="AM24" i="1" s="1"/>
  <c r="AJ41" i="1"/>
  <c r="AH42" i="1" s="1"/>
  <c r="AJ40" i="1"/>
  <c r="AH41" i="1" s="1"/>
  <c r="AJ38" i="1"/>
  <c r="AH39" i="1" s="1"/>
  <c r="AJ37" i="1"/>
  <c r="AH38" i="1" s="1"/>
  <c r="AJ36" i="1"/>
  <c r="AH37" i="1" s="1"/>
  <c r="AJ35" i="1"/>
  <c r="AH36" i="1" s="1"/>
  <c r="AJ34" i="1"/>
  <c r="AH35" i="1" s="1"/>
  <c r="AJ33" i="1"/>
  <c r="AH34" i="1" s="1"/>
  <c r="AJ32" i="1"/>
  <c r="AH33" i="1" s="1"/>
  <c r="AJ31" i="1"/>
  <c r="AH32" i="1" s="1"/>
  <c r="AJ30" i="1"/>
  <c r="AH31" i="1" s="1"/>
  <c r="AJ29" i="1"/>
  <c r="AH30" i="1" s="1"/>
  <c r="AJ28" i="1"/>
  <c r="AH29" i="1"/>
  <c r="AJ27" i="1"/>
  <c r="AH28" i="1"/>
  <c r="AJ26" i="1"/>
  <c r="AH27" i="1"/>
  <c r="AJ25" i="1"/>
  <c r="AH26" i="1"/>
  <c r="AJ24" i="1"/>
  <c r="AH25" i="1"/>
  <c r="AJ23" i="1"/>
  <c r="AH24" i="1"/>
  <c r="AE41" i="1"/>
  <c r="AC42" i="1"/>
  <c r="AE40" i="1"/>
  <c r="AC41" i="1"/>
  <c r="AE38" i="1"/>
  <c r="AC39" i="1"/>
  <c r="AE37" i="1"/>
  <c r="AC38" i="1"/>
  <c r="AE36" i="1"/>
  <c r="AC37" i="1"/>
  <c r="AE35" i="1"/>
  <c r="AC36" i="1"/>
  <c r="AE34" i="1"/>
  <c r="AC35" i="1"/>
  <c r="AE33" i="1"/>
  <c r="AC34" i="1"/>
  <c r="AE32" i="1"/>
  <c r="AC33" i="1"/>
  <c r="AE31" i="1"/>
  <c r="AC32" i="1"/>
  <c r="AE30" i="1"/>
  <c r="AC31" i="1"/>
  <c r="AE29" i="1"/>
  <c r="AC30" i="1"/>
  <c r="AE28" i="1"/>
  <c r="AC29" i="1"/>
  <c r="AE27" i="1"/>
  <c r="AC28" i="1"/>
  <c r="AE26" i="1"/>
  <c r="AC27" i="1"/>
  <c r="AE25" i="1"/>
  <c r="AC26" i="1"/>
  <c r="AE24" i="1"/>
  <c r="AC25" i="1"/>
  <c r="AE23" i="1"/>
  <c r="AC24" i="1"/>
  <c r="Z41" i="1"/>
  <c r="X42" i="1"/>
  <c r="Z40" i="1"/>
  <c r="X41" i="1"/>
  <c r="Z39" i="1"/>
  <c r="X40" i="1"/>
  <c r="Z38" i="1"/>
  <c r="X39" i="1"/>
  <c r="Z37" i="1"/>
  <c r="X38" i="1"/>
  <c r="Z36" i="1"/>
  <c r="X37" i="1"/>
  <c r="Z35" i="1"/>
  <c r="X36" i="1"/>
  <c r="Z34" i="1"/>
  <c r="X35" i="1"/>
  <c r="Z33" i="1"/>
  <c r="X34" i="1"/>
  <c r="Z32" i="1"/>
  <c r="X33" i="1"/>
  <c r="Z31" i="1"/>
  <c r="X32" i="1"/>
  <c r="Z30" i="1"/>
  <c r="X31" i="1"/>
  <c r="Z29" i="1"/>
  <c r="X30" i="1"/>
  <c r="Z28" i="1"/>
  <c r="X29" i="1"/>
  <c r="Z27" i="1"/>
  <c r="X28" i="1"/>
  <c r="Z26" i="1"/>
  <c r="X27" i="1"/>
  <c r="Z25" i="1"/>
  <c r="X26" i="1"/>
  <c r="Z24" i="1"/>
  <c r="X25" i="1"/>
  <c r="Z23" i="1"/>
  <c r="X24" i="1"/>
  <c r="U23" i="1"/>
  <c r="S24" i="1"/>
  <c r="BG40" i="1"/>
  <c r="BG34" i="1"/>
  <c r="BB34" i="1"/>
  <c r="AW40" i="1"/>
  <c r="AW33" i="1"/>
  <c r="AR41" i="1"/>
  <c r="AM40" i="1"/>
  <c r="AH40" i="1"/>
  <c r="S25" i="1"/>
  <c r="S23" i="1"/>
  <c r="P29" i="1"/>
  <c r="P28" i="1"/>
  <c r="N29" i="1" s="1"/>
  <c r="P27" i="1"/>
  <c r="N28" i="1" s="1"/>
  <c r="P26" i="1"/>
  <c r="N27" i="1" s="1"/>
  <c r="P25" i="1"/>
  <c r="N26" i="1" s="1"/>
  <c r="P24" i="1"/>
  <c r="N25" i="1" s="1"/>
  <c r="P23" i="1"/>
  <c r="N24" i="1" s="1"/>
  <c r="K29" i="1"/>
  <c r="K28" i="1"/>
  <c r="K27" i="1"/>
  <c r="I28" i="1" s="1"/>
  <c r="K26" i="1"/>
  <c r="I27" i="1" s="1"/>
  <c r="K25" i="1"/>
  <c r="I26" i="1" s="1"/>
  <c r="K24" i="1"/>
  <c r="I25" i="1" s="1"/>
  <c r="K23" i="1"/>
  <c r="I24" i="1" s="1"/>
  <c r="F29" i="1"/>
  <c r="D30" i="1" s="1"/>
  <c r="F28" i="1"/>
  <c r="D29" i="1" s="1"/>
  <c r="F27" i="1"/>
  <c r="D28" i="1" s="1"/>
  <c r="F26" i="1"/>
  <c r="D27" i="1" s="1"/>
  <c r="F25" i="1"/>
  <c r="D26" i="1" s="1"/>
  <c r="F24" i="1"/>
  <c r="D25" i="1" s="1"/>
  <c r="F23" i="1"/>
  <c r="D24" i="1" s="1"/>
  <c r="AE58" i="1"/>
  <c r="AT58" i="1"/>
  <c r="EA48" i="1"/>
  <c r="DY49" i="1" s="1"/>
  <c r="AJ50" i="1"/>
  <c r="AJ52" i="1"/>
  <c r="AJ53" i="1"/>
  <c r="AJ55" i="1"/>
  <c r="AJ58" i="1"/>
  <c r="Z50" i="1"/>
  <c r="Z52" i="1"/>
  <c r="B3" i="21" s="1"/>
  <c r="Z53" i="1"/>
  <c r="B4" i="21" s="1"/>
  <c r="Z55" i="1"/>
  <c r="Z58" i="1"/>
  <c r="AY52" i="1"/>
  <c r="AY53" i="1"/>
  <c r="AY54" i="1"/>
  <c r="AY55" i="1"/>
  <c r="AY58" i="1"/>
  <c r="K62" i="2"/>
  <c r="R37" i="2"/>
  <c r="U37" i="2" s="1"/>
  <c r="S38" i="2" s="1"/>
  <c r="H13" i="2"/>
  <c r="H11" i="2"/>
  <c r="F68" i="2"/>
  <c r="C69" i="2"/>
  <c r="Z30" i="2"/>
  <c r="X31" i="2" s="1"/>
  <c r="W31" i="2"/>
  <c r="AG31" i="2"/>
  <c r="AJ31" i="2" s="1"/>
  <c r="W32" i="2"/>
  <c r="W33" i="2"/>
  <c r="W34" i="2"/>
  <c r="W35" i="2"/>
  <c r="X35" i="2" s="1"/>
  <c r="W36" i="2"/>
  <c r="W37" i="2"/>
  <c r="W38" i="2"/>
  <c r="X38" i="2"/>
  <c r="W39" i="2"/>
  <c r="X39" i="2" s="1"/>
  <c r="W40" i="2"/>
  <c r="W41" i="2"/>
  <c r="X41" i="2" s="1"/>
  <c r="AF39" i="2"/>
  <c r="AE28" i="2"/>
  <c r="AC29" i="2"/>
  <c r="AE29" i="2"/>
  <c r="AC30" i="2" s="1"/>
  <c r="AE30" i="2"/>
  <c r="AE31" i="2"/>
  <c r="AB32" i="2" s="1"/>
  <c r="AG32" i="2" s="1"/>
  <c r="AI39" i="2"/>
  <c r="AF38" i="2"/>
  <c r="V78" i="2" s="1"/>
  <c r="AI38" i="2"/>
  <c r="AF37" i="2"/>
  <c r="V77" i="2" s="1"/>
  <c r="AI37" i="2"/>
  <c r="AE27" i="2"/>
  <c r="AC28" i="2" s="1"/>
  <c r="AC31" i="2"/>
  <c r="U39" i="2"/>
  <c r="U38" i="2"/>
  <c r="S39" i="2" s="1"/>
  <c r="P39" i="2"/>
  <c r="P38" i="2"/>
  <c r="N39" i="2"/>
  <c r="P37" i="2"/>
  <c r="N38" i="2" s="1"/>
  <c r="AF41" i="2"/>
  <c r="V81" i="2"/>
  <c r="L81" i="2"/>
  <c r="Y81" i="2"/>
  <c r="AD81" i="2"/>
  <c r="F40" i="2"/>
  <c r="D41" i="2"/>
  <c r="K40" i="2"/>
  <c r="I41" i="2" s="1"/>
  <c r="P40" i="2"/>
  <c r="N41" i="2"/>
  <c r="U40" i="2"/>
  <c r="S41" i="2" s="1"/>
  <c r="AA81" i="2"/>
  <c r="AF40" i="2"/>
  <c r="V80" i="2" s="1"/>
  <c r="L80" i="2"/>
  <c r="Y80" i="2"/>
  <c r="AD80" i="2"/>
  <c r="F37" i="2"/>
  <c r="D40" i="2" s="1"/>
  <c r="K37" i="2"/>
  <c r="I40" i="2"/>
  <c r="N40" i="2"/>
  <c r="X40" i="2"/>
  <c r="AA80" i="2"/>
  <c r="V79" i="2"/>
  <c r="L79" i="2"/>
  <c r="Y79" i="2"/>
  <c r="AD79" i="2"/>
  <c r="AI79" i="2"/>
  <c r="F38" i="2"/>
  <c r="D39" i="2" s="1"/>
  <c r="K38" i="2"/>
  <c r="I39" i="2"/>
  <c r="AA79" i="2"/>
  <c r="L78" i="2"/>
  <c r="Y78" i="2"/>
  <c r="AD78" i="2"/>
  <c r="AI78" i="2" s="1"/>
  <c r="AA78" i="2"/>
  <c r="L77" i="2"/>
  <c r="Y77" i="2"/>
  <c r="AD77" i="2"/>
  <c r="F36" i="2"/>
  <c r="D37" i="2" s="1"/>
  <c r="K36" i="2"/>
  <c r="I37" i="2"/>
  <c r="P36" i="2"/>
  <c r="N37" i="2" s="1"/>
  <c r="U36" i="2"/>
  <c r="X37" i="2"/>
  <c r="AA77" i="2"/>
  <c r="AF36" i="2"/>
  <c r="V76" i="2" s="1"/>
  <c r="L76" i="2"/>
  <c r="Y76" i="2"/>
  <c r="AI76" i="2" s="1"/>
  <c r="AD76" i="2"/>
  <c r="F35" i="2"/>
  <c r="D36" i="2" s="1"/>
  <c r="K35" i="2"/>
  <c r="I36" i="2" s="1"/>
  <c r="P35" i="2"/>
  <c r="N36" i="2" s="1"/>
  <c r="U35" i="2"/>
  <c r="S36" i="2" s="1"/>
  <c r="X36" i="2"/>
  <c r="AA76" i="2"/>
  <c r="AF35" i="2"/>
  <c r="V75" i="2" s="1"/>
  <c r="L75" i="2"/>
  <c r="Y75" i="2"/>
  <c r="AI75" i="2"/>
  <c r="AD75" i="2"/>
  <c r="F34" i="2"/>
  <c r="D35" i="2" s="1"/>
  <c r="K34" i="2"/>
  <c r="I35" i="2" s="1"/>
  <c r="P34" i="2"/>
  <c r="N35" i="2" s="1"/>
  <c r="U34" i="2"/>
  <c r="S35" i="2" s="1"/>
  <c r="AA75" i="2"/>
  <c r="AF34" i="2"/>
  <c r="V74" i="2"/>
  <c r="L74" i="2"/>
  <c r="Y74" i="2"/>
  <c r="AD74" i="2"/>
  <c r="F33" i="2"/>
  <c r="D34" i="2" s="1"/>
  <c r="K33" i="2"/>
  <c r="I34" i="2" s="1"/>
  <c r="P33" i="2"/>
  <c r="N34" i="2" s="1"/>
  <c r="U33" i="2"/>
  <c r="S34" i="2" s="1"/>
  <c r="X34" i="2"/>
  <c r="AA74" i="2"/>
  <c r="AF33" i="2"/>
  <c r="V73" i="2" s="1"/>
  <c r="L73" i="2"/>
  <c r="Y73" i="2"/>
  <c r="AI73" i="2" s="1"/>
  <c r="AD73" i="2"/>
  <c r="F32" i="2"/>
  <c r="D33" i="2"/>
  <c r="K32" i="2"/>
  <c r="I33" i="2" s="1"/>
  <c r="P32" i="2"/>
  <c r="N33" i="2"/>
  <c r="U32" i="2"/>
  <c r="S33" i="2" s="1"/>
  <c r="AA73" i="2"/>
  <c r="AF32" i="2"/>
  <c r="V72" i="2" s="1"/>
  <c r="L72" i="2"/>
  <c r="Y72" i="2"/>
  <c r="AD72" i="2"/>
  <c r="F31" i="2"/>
  <c r="D32" i="2" s="1"/>
  <c r="K31" i="2"/>
  <c r="I32" i="2" s="1"/>
  <c r="P31" i="2"/>
  <c r="N32" i="2" s="1"/>
  <c r="U31" i="2"/>
  <c r="S32" i="2" s="1"/>
  <c r="AA72" i="2"/>
  <c r="AF31" i="2"/>
  <c r="V71" i="2" s="1"/>
  <c r="W71" i="2"/>
  <c r="L71" i="2"/>
  <c r="Y71" i="2"/>
  <c r="AD71" i="2"/>
  <c r="AI71" i="2" s="1"/>
  <c r="F30" i="2"/>
  <c r="D31" i="2" s="1"/>
  <c r="K30" i="2"/>
  <c r="I31" i="2" s="1"/>
  <c r="P30" i="2"/>
  <c r="N31" i="2"/>
  <c r="U30" i="2"/>
  <c r="S31" i="2" s="1"/>
  <c r="AA71" i="2"/>
  <c r="AF30" i="2"/>
  <c r="W70" i="2"/>
  <c r="L70" i="2"/>
  <c r="Y70" i="2"/>
  <c r="AD70" i="2"/>
  <c r="AI70" i="2" s="1"/>
  <c r="F29" i="2"/>
  <c r="D30" i="2" s="1"/>
  <c r="K29" i="2"/>
  <c r="I30" i="2" s="1"/>
  <c r="P29" i="2"/>
  <c r="N30" i="2" s="1"/>
  <c r="U29" i="2"/>
  <c r="S30" i="2" s="1"/>
  <c r="Z29" i="2"/>
  <c r="X30" i="2" s="1"/>
  <c r="AA70" i="2"/>
  <c r="AF29" i="2"/>
  <c r="V69" i="2"/>
  <c r="AF69" i="2" s="1"/>
  <c r="W69" i="2"/>
  <c r="L69" i="2"/>
  <c r="Y69" i="2"/>
  <c r="AD69" i="2"/>
  <c r="F28" i="2"/>
  <c r="D29" i="2" s="1"/>
  <c r="K28" i="2"/>
  <c r="I29" i="2"/>
  <c r="P28" i="2"/>
  <c r="N29" i="2" s="1"/>
  <c r="U28" i="2"/>
  <c r="S29" i="2"/>
  <c r="X69" i="2" s="1"/>
  <c r="Z28" i="2"/>
  <c r="X29" i="2" s="1"/>
  <c r="AA69" i="2"/>
  <c r="AF28" i="2"/>
  <c r="W68" i="2"/>
  <c r="L68" i="2"/>
  <c r="Y68" i="2"/>
  <c r="AI68" i="2" s="1"/>
  <c r="AD68" i="2"/>
  <c r="F27" i="2"/>
  <c r="D28" i="2" s="1"/>
  <c r="K27" i="2"/>
  <c r="I28" i="2" s="1"/>
  <c r="P27" i="2"/>
  <c r="N28" i="2" s="1"/>
  <c r="U27" i="2"/>
  <c r="S28" i="2" s="1"/>
  <c r="Z27" i="2"/>
  <c r="X28" i="2" s="1"/>
  <c r="F67" i="2"/>
  <c r="D68" i="2" s="1"/>
  <c r="AA68" i="2"/>
  <c r="AF27" i="2"/>
  <c r="W67" i="2"/>
  <c r="L67" i="2"/>
  <c r="Y67" i="2"/>
  <c r="AI67" i="2" s="1"/>
  <c r="AD67" i="2"/>
  <c r="F26" i="2"/>
  <c r="D27" i="2" s="1"/>
  <c r="K26" i="2"/>
  <c r="I27" i="2" s="1"/>
  <c r="P26" i="2"/>
  <c r="N27" i="2" s="1"/>
  <c r="U26" i="2"/>
  <c r="S27" i="2" s="1"/>
  <c r="Z26" i="2"/>
  <c r="X27" i="2" s="1"/>
  <c r="AE26" i="2"/>
  <c r="AC27" i="2" s="1"/>
  <c r="F66" i="2"/>
  <c r="D67" i="2" s="1"/>
  <c r="AA67" i="2"/>
  <c r="AF26" i="2"/>
  <c r="W66" i="2"/>
  <c r="L66" i="2"/>
  <c r="Y66" i="2"/>
  <c r="AD66" i="2"/>
  <c r="F25" i="2"/>
  <c r="D26" i="2"/>
  <c r="K25" i="2"/>
  <c r="I26" i="2" s="1"/>
  <c r="P25" i="2"/>
  <c r="N26" i="2"/>
  <c r="U25" i="2"/>
  <c r="S26" i="2" s="1"/>
  <c r="Z25" i="2"/>
  <c r="X26" i="2"/>
  <c r="AE25" i="2"/>
  <c r="AC26" i="2" s="1"/>
  <c r="F65" i="2"/>
  <c r="D66" i="2"/>
  <c r="AA66" i="2"/>
  <c r="AF66" i="2" s="1"/>
  <c r="AF25" i="2"/>
  <c r="W65" i="2"/>
  <c r="L65" i="2"/>
  <c r="Y65" i="2"/>
  <c r="AI65" i="2" s="1"/>
  <c r="AD65" i="2"/>
  <c r="F24" i="2"/>
  <c r="D25" i="2" s="1"/>
  <c r="K24" i="2"/>
  <c r="I25" i="2" s="1"/>
  <c r="P24" i="2"/>
  <c r="N25" i="2" s="1"/>
  <c r="U24" i="2"/>
  <c r="S25" i="2" s="1"/>
  <c r="Z24" i="2"/>
  <c r="X25" i="2" s="1"/>
  <c r="AE24" i="2"/>
  <c r="AC25" i="2" s="1"/>
  <c r="F64" i="2"/>
  <c r="D65" i="2" s="1"/>
  <c r="AA65" i="2"/>
  <c r="AF24" i="2"/>
  <c r="V64" i="2"/>
  <c r="AF64" i="2" s="1"/>
  <c r="W64" i="2"/>
  <c r="L64" i="2"/>
  <c r="Y64" i="2"/>
  <c r="AD64" i="2"/>
  <c r="F23" i="2"/>
  <c r="D24" i="2" s="1"/>
  <c r="X64" i="2" s="1"/>
  <c r="K23" i="2"/>
  <c r="I24" i="2"/>
  <c r="P23" i="2"/>
  <c r="N24" i="2" s="1"/>
  <c r="U23" i="2"/>
  <c r="S24" i="2"/>
  <c r="Z23" i="2"/>
  <c r="X24" i="2" s="1"/>
  <c r="AE23" i="2"/>
  <c r="AC24" i="2"/>
  <c r="F63" i="2"/>
  <c r="D64" i="2" s="1"/>
  <c r="AA64" i="2"/>
  <c r="AF23" i="2"/>
  <c r="V63" i="2" s="1"/>
  <c r="AF63" i="2" s="1"/>
  <c r="W63" i="2"/>
  <c r="L63" i="2"/>
  <c r="Y63" i="2"/>
  <c r="AD63" i="2"/>
  <c r="F22" i="2"/>
  <c r="D23" i="2" s="1"/>
  <c r="K22" i="2"/>
  <c r="I23" i="2" s="1"/>
  <c r="P22" i="2"/>
  <c r="N23" i="2" s="1"/>
  <c r="U22" i="2"/>
  <c r="S23" i="2" s="1"/>
  <c r="Z22" i="2"/>
  <c r="X23" i="2" s="1"/>
  <c r="AE22" i="2"/>
  <c r="AC23" i="2" s="1"/>
  <c r="F62" i="2"/>
  <c r="D63" i="2" s="1"/>
  <c r="AA63" i="2"/>
  <c r="AF22" i="2"/>
  <c r="V62" i="2"/>
  <c r="W62" i="2"/>
  <c r="AG62" i="2" s="1"/>
  <c r="L62" i="2"/>
  <c r="M62" i="2"/>
  <c r="AE62" i="2"/>
  <c r="Y62" i="2"/>
  <c r="AD62" i="2"/>
  <c r="F21" i="2"/>
  <c r="D22" i="2" s="1"/>
  <c r="K21" i="2"/>
  <c r="I22" i="2" s="1"/>
  <c r="P21" i="2"/>
  <c r="N22" i="2" s="1"/>
  <c r="U21" i="2"/>
  <c r="S22" i="2" s="1"/>
  <c r="Z21" i="2"/>
  <c r="X22" i="2" s="1"/>
  <c r="AE21" i="2"/>
  <c r="AC22" i="2" s="1"/>
  <c r="F61" i="2"/>
  <c r="D62" i="2" s="1"/>
  <c r="K61" i="2"/>
  <c r="I62" i="2" s="1"/>
  <c r="AC62" i="2" s="1"/>
  <c r="AB62" i="2"/>
  <c r="AA62" i="2"/>
  <c r="O81" i="2"/>
  <c r="O80" i="2"/>
  <c r="O79" i="2"/>
  <c r="O78" i="2"/>
  <c r="O77" i="2"/>
  <c r="O76" i="2"/>
  <c r="O75" i="2"/>
  <c r="O74" i="2"/>
  <c r="O73" i="2"/>
  <c r="O72" i="2"/>
  <c r="O71" i="2"/>
  <c r="O70" i="2"/>
  <c r="O69" i="2"/>
  <c r="O68" i="2"/>
  <c r="K39" i="2"/>
  <c r="F39" i="2"/>
  <c r="AG30" i="2"/>
  <c r="AG29" i="2"/>
  <c r="AJ29" i="2" s="1"/>
  <c r="AI40" i="2"/>
  <c r="AI36" i="2"/>
  <c r="AI35" i="2"/>
  <c r="AI34" i="2"/>
  <c r="AI33" i="2"/>
  <c r="AI32" i="2"/>
  <c r="AI31" i="2"/>
  <c r="AI30" i="2"/>
  <c r="AI29" i="2"/>
  <c r="AG28" i="2"/>
  <c r="AI28" i="2"/>
  <c r="AI41" i="2"/>
  <c r="U41" i="2"/>
  <c r="P41" i="2"/>
  <c r="K41" i="2"/>
  <c r="F41" i="2"/>
  <c r="AF21" i="2"/>
  <c r="V61" i="2" s="1"/>
  <c r="W61" i="2"/>
  <c r="L61" i="2"/>
  <c r="M61" i="2"/>
  <c r="AE61" i="2" s="1"/>
  <c r="Y61" i="2"/>
  <c r="AI61" i="2" s="1"/>
  <c r="AD61" i="2"/>
  <c r="F20" i="2"/>
  <c r="D21" i="2" s="1"/>
  <c r="K20" i="2"/>
  <c r="I21" i="2"/>
  <c r="P20" i="2"/>
  <c r="N21" i="2" s="1"/>
  <c r="U20" i="2"/>
  <c r="S21" i="2"/>
  <c r="Z20" i="2"/>
  <c r="X21" i="2" s="1"/>
  <c r="AE20" i="2"/>
  <c r="AC21" i="2"/>
  <c r="F60" i="2"/>
  <c r="D61" i="2" s="1"/>
  <c r="AC61" i="2" s="1"/>
  <c r="K60" i="2"/>
  <c r="I61" i="2" s="1"/>
  <c r="AB61" i="2"/>
  <c r="AG61" i="2" s="1"/>
  <c r="AA61" i="2"/>
  <c r="W60" i="2"/>
  <c r="Z60" i="2" s="1"/>
  <c r="L60" i="2"/>
  <c r="M60" i="2"/>
  <c r="Y60" i="2"/>
  <c r="AD60" i="2"/>
  <c r="AI60" i="2"/>
  <c r="F19" i="2"/>
  <c r="D20" i="2" s="1"/>
  <c r="K19" i="2"/>
  <c r="I20" i="2"/>
  <c r="P19" i="2"/>
  <c r="N20" i="2" s="1"/>
  <c r="X60" i="2" s="1"/>
  <c r="AH60" i="2" s="1"/>
  <c r="U19" i="2"/>
  <c r="S20" i="2"/>
  <c r="Z19" i="2"/>
  <c r="X20" i="2" s="1"/>
  <c r="AE19" i="2"/>
  <c r="AC20" i="2"/>
  <c r="F59" i="2"/>
  <c r="D60" i="2" s="1"/>
  <c r="AC60" i="2" s="1"/>
  <c r="K59" i="2"/>
  <c r="AB60" i="2"/>
  <c r="AG60" i="2"/>
  <c r="AA60" i="2"/>
  <c r="AF60" i="2" s="1"/>
  <c r="W59" i="2"/>
  <c r="L59" i="2"/>
  <c r="AE59" i="2" s="1"/>
  <c r="M59" i="2"/>
  <c r="Y59" i="2"/>
  <c r="AD59" i="2"/>
  <c r="AI59" i="2" s="1"/>
  <c r="D19" i="2"/>
  <c r="I19" i="2"/>
  <c r="N19" i="2"/>
  <c r="S19" i="2"/>
  <c r="X19" i="2"/>
  <c r="AC19" i="2"/>
  <c r="F58" i="2"/>
  <c r="D59" i="2" s="1"/>
  <c r="K58" i="2"/>
  <c r="I59" i="2" s="1"/>
  <c r="AB59" i="2"/>
  <c r="AG59" i="2" s="1"/>
  <c r="AA59" i="2"/>
  <c r="AF59" i="2" s="1"/>
  <c r="W58" i="2"/>
  <c r="Z58" i="2" s="1"/>
  <c r="L58" i="2"/>
  <c r="M58" i="2"/>
  <c r="Y58" i="2"/>
  <c r="AD58" i="2"/>
  <c r="X58" i="2"/>
  <c r="F57" i="2"/>
  <c r="D58" i="2" s="1"/>
  <c r="AC58" i="2" s="1"/>
  <c r="K57" i="2"/>
  <c r="I58" i="2" s="1"/>
  <c r="AB58" i="2"/>
  <c r="AA58" i="2"/>
  <c r="AF58" i="2" s="1"/>
  <c r="O67" i="2"/>
  <c r="O66" i="2"/>
  <c r="O65" i="2"/>
  <c r="O64" i="2"/>
  <c r="O63" i="2"/>
  <c r="O62" i="2"/>
  <c r="O61" i="2"/>
  <c r="O60" i="2"/>
  <c r="O59" i="2"/>
  <c r="O58" i="2"/>
  <c r="AG27" i="2"/>
  <c r="AI27" i="2"/>
  <c r="AG26" i="2"/>
  <c r="AJ26" i="2" s="1"/>
  <c r="AH27" i="2" s="1"/>
  <c r="AI26" i="2"/>
  <c r="AG25" i="2"/>
  <c r="AI25" i="2"/>
  <c r="AG24" i="2"/>
  <c r="AJ24" i="2" s="1"/>
  <c r="AH25" i="2" s="1"/>
  <c r="AI24" i="2"/>
  <c r="AG23" i="2"/>
  <c r="AJ23" i="2"/>
  <c r="AH24" i="2" s="1"/>
  <c r="AI23" i="2"/>
  <c r="AG22" i="2"/>
  <c r="AJ22" i="2"/>
  <c r="AI22" i="2"/>
  <c r="AG21" i="2"/>
  <c r="AJ21" i="2" s="1"/>
  <c r="AH22" i="2" s="1"/>
  <c r="AI21" i="2"/>
  <c r="AF20" i="2"/>
  <c r="AG20" i="2"/>
  <c r="AI20" i="2"/>
  <c r="AF19" i="2"/>
  <c r="AG19" i="2"/>
  <c r="AJ19" i="2" s="1"/>
  <c r="AI19" i="2"/>
  <c r="AF18" i="2"/>
  <c r="AJ18" i="2" s="1"/>
  <c r="AG18" i="2"/>
  <c r="AI18" i="2"/>
  <c r="AF17" i="2"/>
  <c r="AJ17" i="2" s="1"/>
  <c r="AH18" i="2" s="1"/>
  <c r="AG17" i="2"/>
  <c r="AI17" i="2"/>
  <c r="W57" i="2"/>
  <c r="Z57" i="2" s="1"/>
  <c r="L57" i="2"/>
  <c r="P57" i="2" s="1"/>
  <c r="N58" i="2" s="1"/>
  <c r="M57" i="2"/>
  <c r="W56" i="2"/>
  <c r="Z56" i="2"/>
  <c r="AJ56" i="2" s="1"/>
  <c r="L56" i="2"/>
  <c r="M56" i="2"/>
  <c r="W55" i="2"/>
  <c r="Z55" i="2"/>
  <c r="L55" i="2"/>
  <c r="AE55" i="2" s="1"/>
  <c r="M55" i="2"/>
  <c r="P55" i="2" s="1"/>
  <c r="N56" i="2" s="1"/>
  <c r="W54" i="2"/>
  <c r="Z54" i="2" s="1"/>
  <c r="AJ54" i="2" s="1"/>
  <c r="L54" i="2"/>
  <c r="M54" i="2"/>
  <c r="L53" i="2"/>
  <c r="AE53" i="2" s="1"/>
  <c r="M53" i="2"/>
  <c r="W52" i="2"/>
  <c r="Z52" i="2"/>
  <c r="L52" i="2"/>
  <c r="AE52" i="2" s="1"/>
  <c r="M52" i="2"/>
  <c r="W51" i="2"/>
  <c r="Z51" i="2"/>
  <c r="L51" i="2"/>
  <c r="AE51" i="2" s="1"/>
  <c r="M51" i="2"/>
  <c r="W50" i="2"/>
  <c r="AG50" i="2" s="1"/>
  <c r="Z50" i="2"/>
  <c r="L50" i="2"/>
  <c r="M50" i="2"/>
  <c r="W49" i="2"/>
  <c r="Z49" i="2"/>
  <c r="AJ49" i="2" s="1"/>
  <c r="L49" i="2"/>
  <c r="AE49" i="2" s="1"/>
  <c r="M49" i="2"/>
  <c r="P49" i="2" s="1"/>
  <c r="N50" i="2" s="1"/>
  <c r="Y57" i="2"/>
  <c r="AI57" i="2" s="1"/>
  <c r="AD57" i="2"/>
  <c r="Y56" i="2"/>
  <c r="AD56" i="2"/>
  <c r="AI56" i="2" s="1"/>
  <c r="Y55" i="2"/>
  <c r="AI55" i="2" s="1"/>
  <c r="AD55" i="2"/>
  <c r="Y54" i="2"/>
  <c r="AI54" i="2" s="1"/>
  <c r="AD54" i="2"/>
  <c r="Y53" i="2"/>
  <c r="AD53" i="2"/>
  <c r="Y52" i="2"/>
  <c r="AD52" i="2"/>
  <c r="Y51" i="2"/>
  <c r="AI51" i="2" s="1"/>
  <c r="AD51" i="2"/>
  <c r="Y50" i="2"/>
  <c r="AI50" i="2" s="1"/>
  <c r="AD50" i="2"/>
  <c r="Y49" i="2"/>
  <c r="AD49" i="2"/>
  <c r="F17" i="2"/>
  <c r="K17" i="2"/>
  <c r="P17" i="2"/>
  <c r="U17" i="2"/>
  <c r="Z17" i="2"/>
  <c r="AE17" i="2"/>
  <c r="F16" i="2"/>
  <c r="D17" i="2"/>
  <c r="K16" i="2"/>
  <c r="I17" i="2" s="1"/>
  <c r="P16" i="2"/>
  <c r="N17" i="2"/>
  <c r="U16" i="2"/>
  <c r="S17" i="2" s="1"/>
  <c r="X17" i="2"/>
  <c r="AC17" i="2"/>
  <c r="F56" i="2"/>
  <c r="D57" i="2" s="1"/>
  <c r="AC57" i="2" s="1"/>
  <c r="K56" i="2"/>
  <c r="I57" i="2" s="1"/>
  <c r="F15" i="2"/>
  <c r="D16" i="2" s="1"/>
  <c r="K15" i="2"/>
  <c r="I16" i="2" s="1"/>
  <c r="P15" i="2"/>
  <c r="N16" i="2" s="1"/>
  <c r="U15" i="2"/>
  <c r="S16" i="2" s="1"/>
  <c r="F55" i="2"/>
  <c r="D56" i="2" s="1"/>
  <c r="I56" i="2"/>
  <c r="F14" i="2"/>
  <c r="D15" i="2" s="1"/>
  <c r="X55" i="2" s="1"/>
  <c r="K14" i="2"/>
  <c r="I15" i="2"/>
  <c r="P14" i="2"/>
  <c r="N15" i="2" s="1"/>
  <c r="U14" i="2"/>
  <c r="S15" i="2"/>
  <c r="F54" i="2"/>
  <c r="D55" i="2" s="1"/>
  <c r="AC55" i="2" s="1"/>
  <c r="AH55" i="2" s="1"/>
  <c r="F13" i="2"/>
  <c r="D14" i="2" s="1"/>
  <c r="P13" i="2"/>
  <c r="N14" i="2" s="1"/>
  <c r="U13" i="2"/>
  <c r="S14" i="2" s="1"/>
  <c r="F53" i="2"/>
  <c r="D54" i="2" s="1"/>
  <c r="AC54" i="2" s="1"/>
  <c r="F12" i="2"/>
  <c r="D13" i="2"/>
  <c r="K12" i="2"/>
  <c r="P12" i="2"/>
  <c r="N13" i="2" s="1"/>
  <c r="U12" i="2"/>
  <c r="S13" i="2" s="1"/>
  <c r="F52" i="2"/>
  <c r="D53" i="2" s="1"/>
  <c r="AC53" i="2" s="1"/>
  <c r="F11" i="2"/>
  <c r="D12" i="2" s="1"/>
  <c r="X52" i="2" s="1"/>
  <c r="K11" i="2"/>
  <c r="I12" i="2"/>
  <c r="P11" i="2"/>
  <c r="N12" i="2" s="1"/>
  <c r="U11" i="2"/>
  <c r="S12" i="2"/>
  <c r="F51" i="2"/>
  <c r="D52" i="2" s="1"/>
  <c r="AC52" i="2" s="1"/>
  <c r="F10" i="2"/>
  <c r="D11" i="2" s="1"/>
  <c r="K10" i="2"/>
  <c r="I11" i="2" s="1"/>
  <c r="P10" i="2"/>
  <c r="N11" i="2" s="1"/>
  <c r="U10" i="2"/>
  <c r="S11" i="2" s="1"/>
  <c r="F50" i="2"/>
  <c r="D51" i="2" s="1"/>
  <c r="AC51" i="2" s="1"/>
  <c r="F9" i="2"/>
  <c r="D10" i="2" s="1"/>
  <c r="X50" i="2" s="1"/>
  <c r="AH50" i="2" s="1"/>
  <c r="K9" i="2"/>
  <c r="I10" i="2"/>
  <c r="P9" i="2"/>
  <c r="N10" i="2" s="1"/>
  <c r="U9" i="2"/>
  <c r="S10" i="2"/>
  <c r="F49" i="2"/>
  <c r="D50" i="2" s="1"/>
  <c r="AC50" i="2" s="1"/>
  <c r="X49" i="2"/>
  <c r="AC49" i="2"/>
  <c r="AH49" i="2" s="1"/>
  <c r="AB57" i="2"/>
  <c r="AB56" i="2"/>
  <c r="AB55" i="2"/>
  <c r="AG55" i="2" s="1"/>
  <c r="AB54" i="2"/>
  <c r="AG54" i="2" s="1"/>
  <c r="AB53" i="2"/>
  <c r="AB52" i="2"/>
  <c r="AG52" i="2"/>
  <c r="AB51" i="2"/>
  <c r="AG51" i="2" s="1"/>
  <c r="AB50" i="2"/>
  <c r="AB49" i="2"/>
  <c r="AA57" i="2"/>
  <c r="AF57" i="2" s="1"/>
  <c r="AA56" i="2"/>
  <c r="AF56" i="2" s="1"/>
  <c r="AA55" i="2"/>
  <c r="AF55" i="2" s="1"/>
  <c r="AA54" i="2"/>
  <c r="AF54" i="2" s="1"/>
  <c r="AA53" i="2"/>
  <c r="AF53" i="2" s="1"/>
  <c r="AA52" i="2"/>
  <c r="AF52" i="2" s="1"/>
  <c r="AA51" i="2"/>
  <c r="AF51" i="2" s="1"/>
  <c r="AA50" i="2"/>
  <c r="AF50" i="2" s="1"/>
  <c r="AA49" i="2"/>
  <c r="AF49" i="2" s="1"/>
  <c r="O57" i="2"/>
  <c r="O56" i="2"/>
  <c r="O55" i="2"/>
  <c r="O54" i="2"/>
  <c r="O53" i="2"/>
  <c r="O52" i="2"/>
  <c r="O51" i="2"/>
  <c r="O50" i="2"/>
  <c r="O49" i="2"/>
  <c r="AI16" i="2"/>
  <c r="AI15" i="2"/>
  <c r="AI14" i="2"/>
  <c r="AI13" i="2"/>
  <c r="AH14" i="2" s="1"/>
  <c r="AI12" i="2"/>
  <c r="AI11" i="2"/>
  <c r="AI10" i="2"/>
  <c r="AI9" i="2"/>
  <c r="AF9" i="2"/>
  <c r="AG9" i="2"/>
  <c r="AG10" i="2"/>
  <c r="AF16" i="2"/>
  <c r="AG16" i="2"/>
  <c r="AF15" i="2"/>
  <c r="AG15" i="2"/>
  <c r="AJ15" i="2" s="1"/>
  <c r="AH16" i="2" s="1"/>
  <c r="AF14" i="2"/>
  <c r="AG14" i="2"/>
  <c r="AF13" i="2"/>
  <c r="AF12" i="2"/>
  <c r="AG12" i="2"/>
  <c r="AF11" i="2"/>
  <c r="AG11" i="2"/>
  <c r="AF10" i="2"/>
  <c r="AJ10" i="2"/>
  <c r="AH11" i="2" s="1"/>
  <c r="P51" i="2"/>
  <c r="N52" i="2" s="1"/>
  <c r="W72" i="2"/>
  <c r="Z72" i="2" s="1"/>
  <c r="X32" i="2"/>
  <c r="X33" i="2"/>
  <c r="M29" i="3"/>
  <c r="M28" i="3"/>
  <c r="M27" i="3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Z63" i="2"/>
  <c r="AF74" i="2"/>
  <c r="AF76" i="2"/>
  <c r="Z71" i="2"/>
  <c r="AF75" i="2"/>
  <c r="X68" i="2"/>
  <c r="D38" i="2"/>
  <c r="S40" i="2"/>
  <c r="AC32" i="2"/>
  <c r="Z72" i="1"/>
  <c r="E17" i="21" s="1"/>
  <c r="CC72" i="1"/>
  <c r="DV73" i="1"/>
  <c r="DQ73" i="1"/>
  <c r="DL73" i="1"/>
  <c r="DJ74" i="1" s="1"/>
  <c r="DG73" i="1"/>
  <c r="DE74" i="1" s="1"/>
  <c r="DB73" i="1"/>
  <c r="CZ74" i="1" s="1"/>
  <c r="CW73" i="1"/>
  <c r="CU74" i="1" s="1"/>
  <c r="CR73" i="1"/>
  <c r="CP74" i="1" s="1"/>
  <c r="CM73" i="1"/>
  <c r="CK74" i="1" s="1"/>
  <c r="CH73" i="1"/>
  <c r="CF74" i="1" s="1"/>
  <c r="CC73" i="1"/>
  <c r="CA74" i="1" s="1"/>
  <c r="BX73" i="1"/>
  <c r="BV74" i="1" s="1"/>
  <c r="BF73" i="1"/>
  <c r="BI73" i="1" s="1"/>
  <c r="BA73" i="1"/>
  <c r="BD73" i="1" s="1"/>
  <c r="BA74" i="1" s="1"/>
  <c r="EA57" i="1"/>
  <c r="EA56" i="1"/>
  <c r="DY57" i="1" s="1"/>
  <c r="EH56" i="1" s="1"/>
  <c r="EA54" i="1"/>
  <c r="DY55" i="1" s="1"/>
  <c r="EA53" i="1"/>
  <c r="DY54" i="1"/>
  <c r="EA52" i="1"/>
  <c r="DY53" i="1" s="1"/>
  <c r="DY13" i="1"/>
  <c r="EA9" i="1"/>
  <c r="DY10" i="1" s="1"/>
  <c r="EA59" i="1"/>
  <c r="DY60" i="1" s="1"/>
  <c r="EH59" i="1" s="1"/>
  <c r="CH71" i="1"/>
  <c r="CF72" i="1" s="1"/>
  <c r="CF71" i="1"/>
  <c r="CE84" i="1" s="1"/>
  <c r="DJ73" i="1"/>
  <c r="CP73" i="1"/>
  <c r="BV73" i="1"/>
  <c r="DV74" i="1"/>
  <c r="DT75" i="1" s="1"/>
  <c r="DQ74" i="1"/>
  <c r="DL74" i="1"/>
  <c r="DJ75" i="1" s="1"/>
  <c r="DG74" i="1"/>
  <c r="DE75" i="1" s="1"/>
  <c r="DB74" i="1"/>
  <c r="CZ75" i="1" s="1"/>
  <c r="CW74" i="1"/>
  <c r="CR74" i="1"/>
  <c r="CP75" i="1"/>
  <c r="CM74" i="1"/>
  <c r="CK75" i="1" s="1"/>
  <c r="CH74" i="1"/>
  <c r="CF75" i="1"/>
  <c r="CC74" i="1"/>
  <c r="CA75" i="1" s="1"/>
  <c r="BX74" i="1"/>
  <c r="BV75" i="1"/>
  <c r="DV75" i="1"/>
  <c r="DS76" i="1" s="1"/>
  <c r="DV76" i="1" s="1"/>
  <c r="DS77" i="1" s="1"/>
  <c r="DV77" i="1" s="1"/>
  <c r="DS78" i="1" s="1"/>
  <c r="DV78" i="1" s="1"/>
  <c r="DS79" i="1" s="1"/>
  <c r="DV79" i="1" s="1"/>
  <c r="DS80" i="1" s="1"/>
  <c r="DV80" i="1" s="1"/>
  <c r="DS81" i="1" s="1"/>
  <c r="DV81" i="1" s="1"/>
  <c r="DS82" i="1" s="1"/>
  <c r="DV82" i="1" s="1"/>
  <c r="DQ75" i="1"/>
  <c r="DN76" i="1" s="1"/>
  <c r="DQ76" i="1" s="1"/>
  <c r="DN77" i="1" s="1"/>
  <c r="DQ77" i="1" s="1"/>
  <c r="DN78" i="1" s="1"/>
  <c r="DQ78" i="1" s="1"/>
  <c r="DN79" i="1" s="1"/>
  <c r="DQ79" i="1" s="1"/>
  <c r="DN80" i="1" s="1"/>
  <c r="DQ80" i="1" s="1"/>
  <c r="DN81" i="1" s="1"/>
  <c r="DQ81" i="1" s="1"/>
  <c r="DN82" i="1" s="1"/>
  <c r="DQ82" i="1" s="1"/>
  <c r="DL75" i="1"/>
  <c r="DI76" i="1"/>
  <c r="DL76" i="1" s="1"/>
  <c r="DI77" i="1" s="1"/>
  <c r="DL77" i="1" s="1"/>
  <c r="DI78" i="1" s="1"/>
  <c r="DL78" i="1" s="1"/>
  <c r="DI79" i="1" s="1"/>
  <c r="DL79" i="1" s="1"/>
  <c r="DI80" i="1" s="1"/>
  <c r="DL80" i="1" s="1"/>
  <c r="DI81" i="1" s="1"/>
  <c r="DL81" i="1" s="1"/>
  <c r="DI82" i="1" s="1"/>
  <c r="DL82" i="1" s="1"/>
  <c r="DG75" i="1"/>
  <c r="DD76" i="1" s="1"/>
  <c r="DG76" i="1" s="1"/>
  <c r="DD77" i="1" s="1"/>
  <c r="DG77" i="1" s="1"/>
  <c r="DD78" i="1" s="1"/>
  <c r="DG78" i="1" s="1"/>
  <c r="DD79" i="1" s="1"/>
  <c r="DG79" i="1" s="1"/>
  <c r="DD80" i="1" s="1"/>
  <c r="DG80" i="1" s="1"/>
  <c r="DD81" i="1" s="1"/>
  <c r="DG81" i="1" s="1"/>
  <c r="DD82" i="1" s="1"/>
  <c r="DG82" i="1" s="1"/>
  <c r="DB75" i="1"/>
  <c r="CY76" i="1"/>
  <c r="DB76" i="1" s="1"/>
  <c r="CY77" i="1" s="1"/>
  <c r="DB77" i="1" s="1"/>
  <c r="CY78" i="1" s="1"/>
  <c r="DB78" i="1" s="1"/>
  <c r="CY79" i="1" s="1"/>
  <c r="DB79" i="1" s="1"/>
  <c r="CY80" i="1" s="1"/>
  <c r="DB80" i="1" s="1"/>
  <c r="CY81" i="1" s="1"/>
  <c r="DB81" i="1" s="1"/>
  <c r="CY82" i="1" s="1"/>
  <c r="DB82" i="1" s="1"/>
  <c r="CW75" i="1"/>
  <c r="CT76" i="1" s="1"/>
  <c r="CW76" i="1" s="1"/>
  <c r="CT77" i="1" s="1"/>
  <c r="CW77" i="1" s="1"/>
  <c r="CT78" i="1" s="1"/>
  <c r="CW78" i="1" s="1"/>
  <c r="CT79" i="1" s="1"/>
  <c r="CW79" i="1" s="1"/>
  <c r="CT80" i="1" s="1"/>
  <c r="CW80" i="1" s="1"/>
  <c r="CT81" i="1" s="1"/>
  <c r="CW81" i="1" s="1"/>
  <c r="CT82" i="1" s="1"/>
  <c r="CW82" i="1" s="1"/>
  <c r="CR75" i="1"/>
  <c r="CO76" i="1" s="1"/>
  <c r="CR76" i="1" s="1"/>
  <c r="CO77" i="1" s="1"/>
  <c r="CR77" i="1" s="1"/>
  <c r="CO78" i="1" s="1"/>
  <c r="CR78" i="1" s="1"/>
  <c r="CO79" i="1" s="1"/>
  <c r="CR79" i="1" s="1"/>
  <c r="CO80" i="1" s="1"/>
  <c r="CR80" i="1" s="1"/>
  <c r="CO81" i="1" s="1"/>
  <c r="CR81" i="1" s="1"/>
  <c r="CO82" i="1" s="1"/>
  <c r="CR82" i="1" s="1"/>
  <c r="CM75" i="1"/>
  <c r="CJ76" i="1" s="1"/>
  <c r="CM76" i="1" s="1"/>
  <c r="CJ77" i="1" s="1"/>
  <c r="CM77" i="1" s="1"/>
  <c r="CJ78" i="1" s="1"/>
  <c r="CM78" i="1" s="1"/>
  <c r="CJ79" i="1" s="1"/>
  <c r="CM79" i="1" s="1"/>
  <c r="CJ80" i="1" s="1"/>
  <c r="CM80" i="1" s="1"/>
  <c r="CJ81" i="1" s="1"/>
  <c r="CM81" i="1" s="1"/>
  <c r="CJ82" i="1" s="1"/>
  <c r="CM82" i="1" s="1"/>
  <c r="CH75" i="1"/>
  <c r="CE76" i="1" s="1"/>
  <c r="CH76" i="1" s="1"/>
  <c r="CE77" i="1" s="1"/>
  <c r="CH77" i="1" s="1"/>
  <c r="CE78" i="1" s="1"/>
  <c r="CH78" i="1" s="1"/>
  <c r="CE79" i="1" s="1"/>
  <c r="CH79" i="1" s="1"/>
  <c r="CE80" i="1" s="1"/>
  <c r="CH80" i="1" s="1"/>
  <c r="CE81" i="1" s="1"/>
  <c r="CH81" i="1" s="1"/>
  <c r="CE82" i="1" s="1"/>
  <c r="CH82" i="1" s="1"/>
  <c r="CC75" i="1"/>
  <c r="BZ76" i="1" s="1"/>
  <c r="CC76" i="1" s="1"/>
  <c r="BZ77" i="1" s="1"/>
  <c r="CC77" i="1" s="1"/>
  <c r="BZ78" i="1" s="1"/>
  <c r="CC78" i="1" s="1"/>
  <c r="BZ79" i="1" s="1"/>
  <c r="CC79" i="1" s="1"/>
  <c r="BZ80" i="1" s="1"/>
  <c r="CC80" i="1" s="1"/>
  <c r="BZ81" i="1" s="1"/>
  <c r="CC81" i="1" s="1"/>
  <c r="BZ82" i="1" s="1"/>
  <c r="CC82" i="1" s="1"/>
  <c r="BX75" i="1"/>
  <c r="BU76" i="1"/>
  <c r="BX76" i="1" s="1"/>
  <c r="BU77" i="1" s="1"/>
  <c r="BX77" i="1" s="1"/>
  <c r="BU78" i="1" s="1"/>
  <c r="BX78" i="1" s="1"/>
  <c r="BU79" i="1" s="1"/>
  <c r="BX79" i="1" s="1"/>
  <c r="BU80" i="1" s="1"/>
  <c r="BX80" i="1" s="1"/>
  <c r="BU81" i="1" s="1"/>
  <c r="BX81" i="1" s="1"/>
  <c r="BU82" i="1" s="1"/>
  <c r="BX82" i="1" s="1"/>
  <c r="BS72" i="1"/>
  <c r="EA62" i="1"/>
  <c r="DY63" i="1" s="1"/>
  <c r="EH62" i="1" s="1"/>
  <c r="DX51" i="1"/>
  <c r="EA51" i="1" s="1"/>
  <c r="DY52" i="1" s="1"/>
  <c r="DX46" i="1"/>
  <c r="DY46" i="1"/>
  <c r="EA55" i="1"/>
  <c r="DY56" i="1"/>
  <c r="EH67" i="1"/>
  <c r="EH65" i="1"/>
  <c r="BB71" i="1"/>
  <c r="BA84" i="1"/>
  <c r="BZ70" i="1"/>
  <c r="CA70" i="1"/>
  <c r="W70" i="1"/>
  <c r="BF70" i="1"/>
  <c r="BG70" i="1" s="1"/>
  <c r="DO71" i="1"/>
  <c r="DN84" i="1" s="1"/>
  <c r="DI70" i="1"/>
  <c r="DJ70" i="1" s="1"/>
  <c r="DS70" i="1"/>
  <c r="DT70" i="1" s="1"/>
  <c r="EA61" i="1"/>
  <c r="EH61" i="1" s="1"/>
  <c r="DY11" i="1"/>
  <c r="DY14" i="1"/>
  <c r="DX58" i="1"/>
  <c r="EA58" i="1" s="1"/>
  <c r="DY59" i="1" s="1"/>
  <c r="EH58" i="1" s="1"/>
  <c r="BD58" i="1"/>
  <c r="DY9" i="1"/>
  <c r="EA60" i="1"/>
  <c r="DY61" i="1" s="1"/>
  <c r="CO70" i="1"/>
  <c r="CP70" i="1" s="1"/>
  <c r="AT72" i="1"/>
  <c r="AQ73" i="1" s="1"/>
  <c r="AT73" i="1" s="1"/>
  <c r="AQ74" i="1" s="1"/>
  <c r="AT74" i="1" s="1"/>
  <c r="AV70" i="1"/>
  <c r="AW70" i="1"/>
  <c r="AE56" i="2"/>
  <c r="P56" i="2"/>
  <c r="N57" i="2"/>
  <c r="AJ9" i="2"/>
  <c r="K13" i="2"/>
  <c r="I14" i="2"/>
  <c r="AG13" i="2"/>
  <c r="AJ13" i="2"/>
  <c r="DX72" i="1"/>
  <c r="H11" i="21"/>
  <c r="F15" i="21"/>
  <c r="Z62" i="2"/>
  <c r="AJ62" i="2"/>
  <c r="I13" i="2"/>
  <c r="W53" i="2"/>
  <c r="AE58" i="2"/>
  <c r="P58" i="2"/>
  <c r="N59" i="2" s="1"/>
  <c r="AF71" i="2"/>
  <c r="AJ25" i="2"/>
  <c r="AH26" i="2"/>
  <c r="V65" i="2"/>
  <c r="V66" i="2"/>
  <c r="Z66" i="2" s="1"/>
  <c r="AR71" i="1"/>
  <c r="AQ84" i="1" s="1"/>
  <c r="AE54" i="2"/>
  <c r="P54" i="2"/>
  <c r="N55" i="2"/>
  <c r="X72" i="2"/>
  <c r="E3" i="21"/>
  <c r="D5" i="21"/>
  <c r="B9" i="21"/>
  <c r="C7" i="21"/>
  <c r="BU70" i="1"/>
  <c r="BV70" i="1" s="1"/>
  <c r="CK71" i="1"/>
  <c r="CJ84" i="1" s="1"/>
  <c r="EA71" i="1"/>
  <c r="AE50" i="2"/>
  <c r="P50" i="2"/>
  <c r="N51" i="2" s="1"/>
  <c r="AH23" i="2"/>
  <c r="X59" i="2"/>
  <c r="Z59" i="2"/>
  <c r="AE60" i="2"/>
  <c r="P60" i="2"/>
  <c r="N61" i="2" s="1"/>
  <c r="X66" i="2"/>
  <c r="AF80" i="2"/>
  <c r="F69" i="2"/>
  <c r="C70" i="2" s="1"/>
  <c r="F70" i="2" s="1"/>
  <c r="C71" i="2" s="1"/>
  <c r="D71" i="2" s="1"/>
  <c r="D69" i="2"/>
  <c r="AF73" i="2"/>
  <c r="AF79" i="2"/>
  <c r="AI81" i="2"/>
  <c r="C4" i="21"/>
  <c r="B6" i="21"/>
  <c r="EA43" i="1"/>
  <c r="DY44" i="1"/>
  <c r="V67" i="2"/>
  <c r="AJ27" i="2"/>
  <c r="AH28" i="2" s="1"/>
  <c r="H63" i="2"/>
  <c r="AB63" i="2" s="1"/>
  <c r="AG63" i="2" s="1"/>
  <c r="I63" i="2"/>
  <c r="AC63" i="2" s="1"/>
  <c r="C6" i="21"/>
  <c r="B8" i="21"/>
  <c r="D4" i="21"/>
  <c r="EH49" i="1"/>
  <c r="C8" i="21"/>
  <c r="B10" i="21"/>
  <c r="D6" i="21"/>
  <c r="E4" i="21"/>
  <c r="F3" i="21"/>
  <c r="E6" i="21"/>
  <c r="AG58" i="2"/>
  <c r="I38" i="2"/>
  <c r="EA39" i="1"/>
  <c r="DY40" i="1" s="1"/>
  <c r="EA19" i="1"/>
  <c r="DY20" i="1" s="1"/>
  <c r="EA15" i="1"/>
  <c r="DY16" i="1" s="1"/>
  <c r="EA11" i="1"/>
  <c r="DY12" i="1" s="1"/>
  <c r="DY18" i="1"/>
  <c r="X71" i="1"/>
  <c r="J5" i="21"/>
  <c r="E15" i="21"/>
  <c r="I7" i="21"/>
  <c r="D17" i="21"/>
  <c r="H9" i="21"/>
  <c r="C19" i="21"/>
  <c r="G11" i="21"/>
  <c r="K3" i="21"/>
  <c r="C5" i="21"/>
  <c r="J22" i="21"/>
  <c r="W84" i="1"/>
  <c r="Z65" i="2"/>
  <c r="AF65" i="2"/>
  <c r="Z53" i="2"/>
  <c r="AG53" i="2"/>
  <c r="AE70" i="1"/>
  <c r="AC71" i="1" s="1"/>
  <c r="AO73" i="1"/>
  <c r="AL74" i="1" s="1"/>
  <c r="AO74" i="1" s="1"/>
  <c r="BG73" i="1"/>
  <c r="AF61" i="2"/>
  <c r="Z61" i="2"/>
  <c r="AJ61" i="2"/>
  <c r="X62" i="2"/>
  <c r="AF72" i="2"/>
  <c r="BP73" i="1"/>
  <c r="BS73" i="1" s="1"/>
  <c r="BP74" i="1" s="1"/>
  <c r="BS74" i="1" s="1"/>
  <c r="BP75" i="1" s="1"/>
  <c r="BS75" i="1" s="1"/>
  <c r="BP76" i="1" s="1"/>
  <c r="BS76" i="1" s="1"/>
  <c r="BP77" i="1" s="1"/>
  <c r="BS77" i="1" s="1"/>
  <c r="BP78" i="1" s="1"/>
  <c r="BS78" i="1" s="1"/>
  <c r="BP79" i="1" s="1"/>
  <c r="BS79" i="1" s="1"/>
  <c r="BP80" i="1" s="1"/>
  <c r="BS80" i="1" s="1"/>
  <c r="AF67" i="2"/>
  <c r="Z67" i="2"/>
  <c r="Z69" i="2"/>
  <c r="EA46" i="1"/>
  <c r="DY47" i="1" s="1"/>
  <c r="X70" i="2"/>
  <c r="W73" i="1"/>
  <c r="Z73" i="1" s="1"/>
  <c r="X65" i="2"/>
  <c r="P62" i="2"/>
  <c r="AI80" i="2"/>
  <c r="AE32" i="2"/>
  <c r="AB33" i="2" s="1"/>
  <c r="AJ32" i="2"/>
  <c r="AG49" i="2"/>
  <c r="AG56" i="2"/>
  <c r="S37" i="2"/>
  <c r="AH46" i="1"/>
  <c r="AJ46" i="1"/>
  <c r="AH47" i="1" s="1"/>
  <c r="EA28" i="1"/>
  <c r="DY29" i="1" s="1"/>
  <c r="DY28" i="1"/>
  <c r="K21" i="21"/>
  <c r="J23" i="21"/>
  <c r="I23" i="21"/>
  <c r="J21" i="21"/>
  <c r="K19" i="21"/>
  <c r="B21" i="21"/>
  <c r="AJ55" i="2" l="1"/>
  <c r="AH52" i="2"/>
  <c r="AJ53" i="2"/>
  <c r="B11" i="21"/>
  <c r="C9" i="21"/>
  <c r="AC56" i="2"/>
  <c r="X57" i="2"/>
  <c r="AI52" i="2"/>
  <c r="AJ51" i="2"/>
  <c r="AJ52" i="2"/>
  <c r="AJ57" i="2"/>
  <c r="AH20" i="2"/>
  <c r="AJ20" i="2"/>
  <c r="AH21" i="2" s="1"/>
  <c r="AJ60" i="2"/>
  <c r="AH62" i="2"/>
  <c r="V68" i="2"/>
  <c r="AJ28" i="2"/>
  <c r="F4" i="21"/>
  <c r="D7" i="21"/>
  <c r="AJ12" i="2"/>
  <c r="AH13" i="2" s="1"/>
  <c r="G13" i="21"/>
  <c r="K63" i="2"/>
  <c r="B12" i="21"/>
  <c r="E5" i="21"/>
  <c r="AJ59" i="2"/>
  <c r="AJ50" i="2"/>
  <c r="I9" i="21"/>
  <c r="DD70" i="1"/>
  <c r="DE70" i="1" s="1"/>
  <c r="P59" i="2"/>
  <c r="N60" i="2" s="1"/>
  <c r="P53" i="2"/>
  <c r="N54" i="2" s="1"/>
  <c r="AJ11" i="2"/>
  <c r="AH12" i="2" s="1"/>
  <c r="AI49" i="2"/>
  <c r="AI53" i="2"/>
  <c r="AE57" i="2"/>
  <c r="DY34" i="1"/>
  <c r="EA22" i="1"/>
  <c r="DY23" i="1" s="1"/>
  <c r="EA18" i="1"/>
  <c r="DY19" i="1" s="1"/>
  <c r="EA14" i="1"/>
  <c r="DY15" i="1" s="1"/>
  <c r="D70" i="2"/>
  <c r="BL71" i="1"/>
  <c r="BK84" i="1" s="1"/>
  <c r="P52" i="2"/>
  <c r="N53" i="2" s="1"/>
  <c r="EA72" i="1"/>
  <c r="EA70" i="1"/>
  <c r="D8" i="21"/>
  <c r="C21" i="21"/>
  <c r="AH10" i="2"/>
  <c r="CU71" i="1"/>
  <c r="CT84" i="1" s="1"/>
  <c r="CZ71" i="1"/>
  <c r="CY84" i="1" s="1"/>
  <c r="AJ14" i="2"/>
  <c r="AH15" i="2" s="1"/>
  <c r="AJ16" i="2"/>
  <c r="AH17" i="2" s="1"/>
  <c r="AG57" i="2"/>
  <c r="AH19" i="2"/>
  <c r="DY26" i="1"/>
  <c r="DY22" i="1"/>
  <c r="AJ58" i="2"/>
  <c r="AC59" i="2"/>
  <c r="AH59" i="2" s="1"/>
  <c r="AI63" i="2"/>
  <c r="AI64" i="2"/>
  <c r="AI69" i="2"/>
  <c r="X71" i="2"/>
  <c r="AI72" i="2"/>
  <c r="AI77" i="2"/>
  <c r="AF81" i="2"/>
  <c r="AF77" i="2"/>
  <c r="DY42" i="1"/>
  <c r="AI58" i="2"/>
  <c r="AH30" i="2"/>
  <c r="AI74" i="2"/>
  <c r="DY38" i="1"/>
  <c r="AC46" i="1"/>
  <c r="AH58" i="2"/>
  <c r="AI62" i="2"/>
  <c r="AF78" i="2"/>
  <c r="AW46" i="1"/>
  <c r="EA63" i="1"/>
  <c r="DY64" i="1" s="1"/>
  <c r="EH63" i="1" s="1"/>
  <c r="AC33" i="2"/>
  <c r="X73" i="2" s="1"/>
  <c r="W73" i="2"/>
  <c r="AE33" i="2"/>
  <c r="AG33" i="2"/>
  <c r="AJ33" i="2" s="1"/>
  <c r="EH60" i="1"/>
  <c r="EA84" i="1"/>
  <c r="DY70" i="1"/>
  <c r="EH69" i="1" s="1"/>
  <c r="X53" i="2"/>
  <c r="AH53" i="2" s="1"/>
  <c r="X51" i="2"/>
  <c r="AH51" i="2" s="1"/>
  <c r="X54" i="2"/>
  <c r="AH54" i="2" s="1"/>
  <c r="X56" i="2"/>
  <c r="AH56" i="2" s="1"/>
  <c r="AH57" i="2"/>
  <c r="V70" i="2"/>
  <c r="AJ30" i="2"/>
  <c r="AH31" i="2" s="1"/>
  <c r="M63" i="2"/>
  <c r="AB84" i="1"/>
  <c r="DX70" i="1"/>
  <c r="F71" i="2"/>
  <c r="DY72" i="1"/>
  <c r="EH71" i="1" s="1"/>
  <c r="DY51" i="1"/>
  <c r="DY58" i="1"/>
  <c r="EH57" i="1" s="1"/>
  <c r="X61" i="2"/>
  <c r="AH61" i="2" s="1"/>
  <c r="P61" i="2"/>
  <c r="N62" i="2" s="1"/>
  <c r="AH29" i="2"/>
  <c r="X63" i="2"/>
  <c r="AH63" i="2" s="1"/>
  <c r="Z64" i="2"/>
  <c r="AI66" i="2"/>
  <c r="AF62" i="2"/>
  <c r="X67" i="2"/>
  <c r="BP81" i="1"/>
  <c r="BS81" i="1" s="1"/>
  <c r="EA80" i="1"/>
  <c r="DX80" i="1" s="1"/>
  <c r="AM74" i="1"/>
  <c r="K5" i="21"/>
  <c r="J7" i="21"/>
  <c r="B23" i="21"/>
  <c r="D19" i="21"/>
  <c r="BK75" i="1"/>
  <c r="BN75" i="1" s="1"/>
  <c r="BF74" i="1"/>
  <c r="BI74" i="1" s="1"/>
  <c r="DY73" i="1"/>
  <c r="EH72" i="1" s="1"/>
  <c r="BD74" i="1"/>
  <c r="BA75" i="1" s="1"/>
  <c r="BD75" i="1" s="1"/>
  <c r="BB74" i="1"/>
  <c r="AV74" i="1"/>
  <c r="AY74" i="1" s="1"/>
  <c r="AQ75" i="1"/>
  <c r="AT75" i="1" s="1"/>
  <c r="AR74" i="1"/>
  <c r="AL75" i="1"/>
  <c r="AO75" i="1" s="1"/>
  <c r="AM75" i="1"/>
  <c r="AG74" i="1"/>
  <c r="AJ74" i="1" s="1"/>
  <c r="DX73" i="1"/>
  <c r="AB75" i="1"/>
  <c r="AE75" i="1" s="1"/>
  <c r="J8" i="21"/>
  <c r="D20" i="21"/>
  <c r="E18" i="21"/>
  <c r="W74" i="1"/>
  <c r="Z74" i="1" s="1"/>
  <c r="H13" i="21" s="1"/>
  <c r="G14" i="21"/>
  <c r="C22" i="21"/>
  <c r="EA73" i="1"/>
  <c r="K6" i="21"/>
  <c r="F16" i="21"/>
  <c r="I10" i="21"/>
  <c r="H12" i="21"/>
  <c r="X74" i="1"/>
  <c r="EA74" i="1"/>
  <c r="DX74" i="1" s="1"/>
  <c r="H64" i="2" l="1"/>
  <c r="I64" i="2"/>
  <c r="AC64" i="2" s="1"/>
  <c r="AH64" i="2" s="1"/>
  <c r="DY71" i="1"/>
  <c r="F17" i="21"/>
  <c r="AH74" i="1"/>
  <c r="Z68" i="2"/>
  <c r="AF68" i="2"/>
  <c r="BG74" i="1"/>
  <c r="N63" i="2"/>
  <c r="AE63" i="2"/>
  <c r="AJ63" i="2" s="1"/>
  <c r="P63" i="2"/>
  <c r="Z70" i="2"/>
  <c r="AF70" i="2"/>
  <c r="AB34" i="2"/>
  <c r="AC34" i="2" s="1"/>
  <c r="X74" i="2" s="1"/>
  <c r="C72" i="2"/>
  <c r="D72" i="2" s="1"/>
  <c r="Z73" i="2"/>
  <c r="BP82" i="1"/>
  <c r="BS82" i="1" s="1"/>
  <c r="EA82" i="1" s="1"/>
  <c r="DX82" i="1" s="1"/>
  <c r="EA81" i="1"/>
  <c r="DX81" i="1" s="1"/>
  <c r="D21" i="21"/>
  <c r="J9" i="21"/>
  <c r="AW74" i="1"/>
  <c r="DY74" i="1" s="1"/>
  <c r="EH73" i="1" s="1"/>
  <c r="BL75" i="1"/>
  <c r="BK76" i="1"/>
  <c r="BN76" i="1" s="1"/>
  <c r="BF75" i="1"/>
  <c r="BI75" i="1" s="1"/>
  <c r="BA76" i="1"/>
  <c r="BD76" i="1" s="1"/>
  <c r="AV75" i="1"/>
  <c r="AY75" i="1" s="1"/>
  <c r="AR75" i="1"/>
  <c r="AQ76" i="1"/>
  <c r="AT76" i="1" s="1"/>
  <c r="AL76" i="1"/>
  <c r="AO76" i="1" s="1"/>
  <c r="AG75" i="1"/>
  <c r="AJ75" i="1" s="1"/>
  <c r="AC75" i="1"/>
  <c r="AB76" i="1"/>
  <c r="AE76" i="1" s="1"/>
  <c r="I11" i="21"/>
  <c r="K7" i="21"/>
  <c r="E19" i="21"/>
  <c r="C23" i="21"/>
  <c r="G15" i="21"/>
  <c r="W75" i="1"/>
  <c r="Z75" i="1" s="1"/>
  <c r="DX84" i="1" l="1"/>
  <c r="EH70" i="1"/>
  <c r="BL76" i="1"/>
  <c r="K64" i="2"/>
  <c r="M64" i="2"/>
  <c r="AB64" i="2"/>
  <c r="AG64" i="2" s="1"/>
  <c r="AE34" i="2"/>
  <c r="AG34" i="2"/>
  <c r="AJ34" i="2" s="1"/>
  <c r="W74" i="2"/>
  <c r="AC76" i="1"/>
  <c r="F72" i="2"/>
  <c r="AH75" i="1"/>
  <c r="AW75" i="1"/>
  <c r="BG75" i="1"/>
  <c r="BK77" i="1"/>
  <c r="BN77" i="1" s="1"/>
  <c r="BF76" i="1"/>
  <c r="BI76" i="1" s="1"/>
  <c r="BA77" i="1"/>
  <c r="BD77" i="1" s="1"/>
  <c r="BB76" i="1"/>
  <c r="AV76" i="1"/>
  <c r="AY76" i="1" s="1"/>
  <c r="AR76" i="1"/>
  <c r="AQ77" i="1"/>
  <c r="AT77" i="1" s="1"/>
  <c r="AM76" i="1"/>
  <c r="AL77" i="1"/>
  <c r="AO77" i="1" s="1"/>
  <c r="AG76" i="1"/>
  <c r="AJ76" i="1" s="1"/>
  <c r="X75" i="1"/>
  <c r="DY75" i="1" s="1"/>
  <c r="EH74" i="1" s="1"/>
  <c r="AB77" i="1"/>
  <c r="AE77" i="1" s="1"/>
  <c r="K8" i="21"/>
  <c r="I12" i="21"/>
  <c r="EA75" i="1"/>
  <c r="DX75" i="1" s="1"/>
  <c r="H14" i="21"/>
  <c r="E20" i="21"/>
  <c r="J10" i="21"/>
  <c r="F18" i="21"/>
  <c r="W76" i="1"/>
  <c r="Z76" i="1" s="1"/>
  <c r="G16" i="21"/>
  <c r="D22" i="21"/>
  <c r="X76" i="1"/>
  <c r="AE64" i="2" l="1"/>
  <c r="AJ64" i="2" s="1"/>
  <c r="P64" i="2"/>
  <c r="I65" i="2"/>
  <c r="AC65" i="2" s="1"/>
  <c r="AH65" i="2" s="1"/>
  <c r="H65" i="2"/>
  <c r="N64" i="2"/>
  <c r="AR77" i="1"/>
  <c r="AW76" i="1"/>
  <c r="BG76" i="1"/>
  <c r="C73" i="2"/>
  <c r="D73" i="2" s="1"/>
  <c r="Z74" i="2"/>
  <c r="AC35" i="2"/>
  <c r="X75" i="2" s="1"/>
  <c r="AB35" i="2"/>
  <c r="AM77" i="1"/>
  <c r="BL77" i="1"/>
  <c r="BK78" i="1"/>
  <c r="BN78" i="1" s="1"/>
  <c r="BF77" i="1"/>
  <c r="BI77" i="1" s="1"/>
  <c r="BA78" i="1"/>
  <c r="BD78" i="1" s="1"/>
  <c r="BB77" i="1"/>
  <c r="AV77" i="1"/>
  <c r="AY77" i="1" s="1"/>
  <c r="AQ78" i="1"/>
  <c r="AT78" i="1" s="1"/>
  <c r="AL78" i="1"/>
  <c r="AO78" i="1" s="1"/>
  <c r="AM78" i="1"/>
  <c r="AH76" i="1"/>
  <c r="DY76" i="1" s="1"/>
  <c r="AG77" i="1"/>
  <c r="AJ77" i="1" s="1"/>
  <c r="AB78" i="1"/>
  <c r="AE78" i="1" s="1"/>
  <c r="AC77" i="1"/>
  <c r="D23" i="21"/>
  <c r="W77" i="1"/>
  <c r="Z77" i="1" s="1"/>
  <c r="EA76" i="1"/>
  <c r="DX76" i="1" s="1"/>
  <c r="F19" i="21"/>
  <c r="J11" i="21"/>
  <c r="X77" i="1"/>
  <c r="E21" i="21"/>
  <c r="I13" i="21"/>
  <c r="H15" i="21"/>
  <c r="K9" i="21"/>
  <c r="G17" i="21"/>
  <c r="K65" i="2" l="1"/>
  <c r="AB65" i="2"/>
  <c r="AG65" i="2" s="1"/>
  <c r="M65" i="2"/>
  <c r="N65" i="2"/>
  <c r="AR78" i="1"/>
  <c r="AG35" i="2"/>
  <c r="AJ35" i="2" s="1"/>
  <c r="W75" i="2"/>
  <c r="AE35" i="2"/>
  <c r="F73" i="2"/>
  <c r="AC78" i="1"/>
  <c r="AH77" i="1"/>
  <c r="BG77" i="1"/>
  <c r="BL78" i="1"/>
  <c r="BK79" i="1"/>
  <c r="BN79" i="1" s="1"/>
  <c r="BF78" i="1"/>
  <c r="BI78" i="1" s="1"/>
  <c r="BA79" i="1"/>
  <c r="BD79" i="1" s="1"/>
  <c r="BB78" i="1"/>
  <c r="AW77" i="1"/>
  <c r="AV78" i="1"/>
  <c r="AY78" i="1" s="1"/>
  <c r="AQ79" i="1"/>
  <c r="AT79" i="1" s="1"/>
  <c r="AL79" i="1"/>
  <c r="AO79" i="1" s="1"/>
  <c r="AG78" i="1"/>
  <c r="AJ78" i="1" s="1"/>
  <c r="DY77" i="1"/>
  <c r="AB79" i="1"/>
  <c r="AE79" i="1" s="1"/>
  <c r="K10" i="21"/>
  <c r="F20" i="21"/>
  <c r="H16" i="21"/>
  <c r="W78" i="1"/>
  <c r="I14" i="21"/>
  <c r="J12" i="21"/>
  <c r="E22" i="21"/>
  <c r="EA77" i="1"/>
  <c r="DX77" i="1" s="1"/>
  <c r="G18" i="21"/>
  <c r="P65" i="2" l="1"/>
  <c r="AE65" i="2"/>
  <c r="AJ65" i="2" s="1"/>
  <c r="AC79" i="1"/>
  <c r="AH78" i="1"/>
  <c r="I66" i="2"/>
  <c r="AC66" i="2" s="1"/>
  <c r="AH66" i="2" s="1"/>
  <c r="H66" i="2"/>
  <c r="Z75" i="2"/>
  <c r="BG78" i="1"/>
  <c r="BL79" i="1"/>
  <c r="C74" i="2"/>
  <c r="AC36" i="2"/>
  <c r="X76" i="2" s="1"/>
  <c r="AB36" i="2"/>
  <c r="AM79" i="1"/>
  <c r="BF79" i="1"/>
  <c r="BI79" i="1" s="1"/>
  <c r="BB79" i="1"/>
  <c r="AV79" i="1"/>
  <c r="AY79" i="1" s="1"/>
  <c r="AW78" i="1"/>
  <c r="AR79" i="1"/>
  <c r="AG79" i="1"/>
  <c r="AJ79" i="1" s="1"/>
  <c r="Z78" i="1"/>
  <c r="X78" i="1"/>
  <c r="DY78" i="1" s="1"/>
  <c r="AB66" i="2" l="1"/>
  <c r="AG66" i="2" s="1"/>
  <c r="M66" i="2"/>
  <c r="K66" i="2"/>
  <c r="AW79" i="1"/>
  <c r="F74" i="2"/>
  <c r="AE36" i="2"/>
  <c r="AG36" i="2"/>
  <c r="AJ36" i="2" s="1"/>
  <c r="W76" i="2"/>
  <c r="D74" i="2"/>
  <c r="BG79" i="1"/>
  <c r="AH79" i="1"/>
  <c r="G19" i="21"/>
  <c r="E23" i="21"/>
  <c r="EA78" i="1"/>
  <c r="DX78" i="1" s="1"/>
  <c r="K11" i="21"/>
  <c r="W79" i="1"/>
  <c r="Z79" i="1" s="1"/>
  <c r="J13" i="21"/>
  <c r="I15" i="21"/>
  <c r="H17" i="21"/>
  <c r="F21" i="21"/>
  <c r="I67" i="2" l="1"/>
  <c r="AC67" i="2" s="1"/>
  <c r="AH67" i="2" s="1"/>
  <c r="H67" i="2"/>
  <c r="N66" i="2"/>
  <c r="P66" i="2"/>
  <c r="AE66" i="2"/>
  <c r="AJ66" i="2" s="1"/>
  <c r="Z76" i="2"/>
  <c r="AB37" i="2"/>
  <c r="AC37" i="2" s="1"/>
  <c r="X77" i="2" s="1"/>
  <c r="C75" i="2"/>
  <c r="D75" i="2" s="1"/>
  <c r="I16" i="21"/>
  <c r="K12" i="21"/>
  <c r="F22" i="21"/>
  <c r="G20" i="21"/>
  <c r="H18" i="21"/>
  <c r="J14" i="21"/>
  <c r="EA79" i="1"/>
  <c r="DX79" i="1" s="1"/>
  <c r="X79" i="1"/>
  <c r="DY79" i="1" s="1"/>
  <c r="N67" i="2" l="1"/>
  <c r="M67" i="2"/>
  <c r="K67" i="2"/>
  <c r="AB67" i="2"/>
  <c r="AG67" i="2" s="1"/>
  <c r="F75" i="2"/>
  <c r="W77" i="2"/>
  <c r="AG37" i="2"/>
  <c r="AJ37" i="2" s="1"/>
  <c r="AE37" i="2"/>
  <c r="I68" i="2" l="1"/>
  <c r="AC68" i="2" s="1"/>
  <c r="AH68" i="2" s="1"/>
  <c r="H68" i="2"/>
  <c r="P67" i="2"/>
  <c r="AE67" i="2"/>
  <c r="AJ67" i="2" s="1"/>
  <c r="AB38" i="2"/>
  <c r="AC38" i="2" s="1"/>
  <c r="X78" i="2" s="1"/>
  <c r="Z77" i="2"/>
  <c r="C76" i="2"/>
  <c r="D76" i="2" s="1"/>
  <c r="M68" i="2" l="1"/>
  <c r="AB68" i="2"/>
  <c r="AG68" i="2" s="1"/>
  <c r="K68" i="2"/>
  <c r="F76" i="2"/>
  <c r="W78" i="2"/>
  <c r="AE38" i="2"/>
  <c r="AG38" i="2"/>
  <c r="AJ38" i="2" s="1"/>
  <c r="I69" i="2" l="1"/>
  <c r="AC69" i="2" s="1"/>
  <c r="AH69" i="2" s="1"/>
  <c r="H69" i="2"/>
  <c r="AE68" i="2"/>
  <c r="AJ68" i="2" s="1"/>
  <c r="P68" i="2"/>
  <c r="N68" i="2"/>
  <c r="Z78" i="2"/>
  <c r="AB39" i="2"/>
  <c r="C77" i="2"/>
  <c r="AB69" i="2" l="1"/>
  <c r="AG69" i="2" s="1"/>
  <c r="K69" i="2"/>
  <c r="M69" i="2"/>
  <c r="F77" i="2"/>
  <c r="W79" i="2"/>
  <c r="AG39" i="2"/>
  <c r="AJ39" i="2" s="1"/>
  <c r="AE39" i="2"/>
  <c r="D77" i="2"/>
  <c r="AC39" i="2"/>
  <c r="X79" i="2" s="1"/>
  <c r="P69" i="2" l="1"/>
  <c r="AE69" i="2"/>
  <c r="AJ69" i="2" s="1"/>
  <c r="H70" i="2"/>
  <c r="I70" i="2"/>
  <c r="AC70" i="2" s="1"/>
  <c r="AH70" i="2" s="1"/>
  <c r="N69" i="2"/>
  <c r="AB40" i="2"/>
  <c r="AC40" i="2" s="1"/>
  <c r="X80" i="2" s="1"/>
  <c r="Z79" i="2"/>
  <c r="C78" i="2"/>
  <c r="M70" i="2" l="1"/>
  <c r="AB70" i="2"/>
  <c r="AG70" i="2" s="1"/>
  <c r="K70" i="2"/>
  <c r="N70" i="2"/>
  <c r="F78" i="2"/>
  <c r="W80" i="2"/>
  <c r="AE40" i="2"/>
  <c r="AG40" i="2"/>
  <c r="AJ40" i="2" s="1"/>
  <c r="D78" i="2"/>
  <c r="H71" i="2" l="1"/>
  <c r="I71" i="2"/>
  <c r="AC71" i="2" s="1"/>
  <c r="AH71" i="2" s="1"/>
  <c r="P70" i="2"/>
  <c r="AE70" i="2"/>
  <c r="AJ70" i="2" s="1"/>
  <c r="Z80" i="2"/>
  <c r="C79" i="2"/>
  <c r="AB41" i="2"/>
  <c r="AC41" i="2"/>
  <c r="X81" i="2" s="1"/>
  <c r="K71" i="2" l="1"/>
  <c r="M71" i="2"/>
  <c r="AB71" i="2"/>
  <c r="AG71" i="2" s="1"/>
  <c r="F79" i="2"/>
  <c r="AE41" i="2"/>
  <c r="W81" i="2"/>
  <c r="AG41" i="2"/>
  <c r="AJ41" i="2" s="1"/>
  <c r="D79" i="2"/>
  <c r="P71" i="2" l="1"/>
  <c r="AE71" i="2"/>
  <c r="AJ71" i="2" s="1"/>
  <c r="H72" i="2"/>
  <c r="I72" i="2"/>
  <c r="AC72" i="2" s="1"/>
  <c r="AH72" i="2" s="1"/>
  <c r="N71" i="2"/>
  <c r="Z81" i="2"/>
  <c r="C80" i="2"/>
  <c r="K72" i="2" l="1"/>
  <c r="AB72" i="2"/>
  <c r="AG72" i="2" s="1"/>
  <c r="M72" i="2"/>
  <c r="F80" i="2"/>
  <c r="D80" i="2"/>
  <c r="P72" i="2" l="1"/>
  <c r="N72" i="2"/>
  <c r="AE72" i="2"/>
  <c r="AJ72" i="2" s="1"/>
  <c r="I73" i="2"/>
  <c r="AC73" i="2" s="1"/>
  <c r="AH73" i="2" s="1"/>
  <c r="H73" i="2"/>
  <c r="C81" i="2"/>
  <c r="K73" i="2" l="1"/>
  <c r="M73" i="2"/>
  <c r="N73" i="2" s="1"/>
  <c r="AB73" i="2"/>
  <c r="AG73" i="2" s="1"/>
  <c r="F81" i="2"/>
  <c r="D81" i="2"/>
  <c r="AE73" i="2" l="1"/>
  <c r="AJ73" i="2" s="1"/>
  <c r="P73" i="2"/>
  <c r="I74" i="2"/>
  <c r="AC74" i="2" s="1"/>
  <c r="AH74" i="2" s="1"/>
  <c r="H74" i="2"/>
  <c r="K74" i="2" l="1"/>
  <c r="AB74" i="2"/>
  <c r="AG74" i="2" s="1"/>
  <c r="M74" i="2"/>
  <c r="N74" i="2" s="1"/>
  <c r="P74" i="2" l="1"/>
  <c r="AE74" i="2"/>
  <c r="AJ74" i="2" s="1"/>
  <c r="I75" i="2"/>
  <c r="AC75" i="2" s="1"/>
  <c r="AH75" i="2" s="1"/>
  <c r="H75" i="2"/>
  <c r="K75" i="2" l="1"/>
  <c r="AB75" i="2"/>
  <c r="AG75" i="2" s="1"/>
  <c r="M75" i="2"/>
  <c r="N75" i="2" s="1"/>
  <c r="AE75" i="2" l="1"/>
  <c r="AJ75" i="2" s="1"/>
  <c r="P75" i="2"/>
  <c r="H76" i="2"/>
  <c r="I76" i="2"/>
  <c r="AC76" i="2" s="1"/>
  <c r="AH76" i="2" s="1"/>
  <c r="K76" i="2" l="1"/>
  <c r="M76" i="2"/>
  <c r="AB76" i="2"/>
  <c r="AG76" i="2" s="1"/>
  <c r="N76" i="2"/>
  <c r="P76" i="2" l="1"/>
  <c r="AE76" i="2"/>
  <c r="AJ76" i="2" s="1"/>
  <c r="H77" i="2"/>
  <c r="I77" i="2"/>
  <c r="AC77" i="2" s="1"/>
  <c r="AH77" i="2" s="1"/>
  <c r="K77" i="2" l="1"/>
  <c r="AB77" i="2"/>
  <c r="AG77" i="2" s="1"/>
  <c r="M77" i="2"/>
  <c r="N77" i="2" s="1"/>
  <c r="AE77" i="2" l="1"/>
  <c r="AJ77" i="2" s="1"/>
  <c r="P77" i="2"/>
  <c r="H78" i="2"/>
  <c r="I78" i="2"/>
  <c r="AC78" i="2" s="1"/>
  <c r="AH78" i="2" s="1"/>
  <c r="K78" i="2" l="1"/>
  <c r="AB78" i="2"/>
  <c r="AG78" i="2" s="1"/>
  <c r="M78" i="2"/>
  <c r="N78" i="2" s="1"/>
  <c r="AE78" i="2" l="1"/>
  <c r="AJ78" i="2" s="1"/>
  <c r="P78" i="2"/>
  <c r="I79" i="2"/>
  <c r="AC79" i="2" s="1"/>
  <c r="AH79" i="2" s="1"/>
  <c r="H79" i="2"/>
  <c r="K79" i="2" l="1"/>
  <c r="M79" i="2"/>
  <c r="AB79" i="2"/>
  <c r="AG79" i="2" s="1"/>
  <c r="N79" i="2" l="1"/>
  <c r="AE79" i="2"/>
  <c r="AJ79" i="2" s="1"/>
  <c r="P79" i="2"/>
  <c r="I80" i="2"/>
  <c r="AC80" i="2" s="1"/>
  <c r="AH80" i="2" s="1"/>
  <c r="H80" i="2"/>
  <c r="AB80" i="2" l="1"/>
  <c r="AG80" i="2" s="1"/>
  <c r="M80" i="2"/>
  <c r="K80" i="2"/>
  <c r="H81" i="2" l="1"/>
  <c r="I81" i="2"/>
  <c r="AC81" i="2" s="1"/>
  <c r="AH81" i="2" s="1"/>
  <c r="P80" i="2"/>
  <c r="AE80" i="2"/>
  <c r="AJ80" i="2" s="1"/>
  <c r="N80" i="2"/>
  <c r="K81" i="2" l="1"/>
  <c r="AB81" i="2"/>
  <c r="AG81" i="2" s="1"/>
  <c r="M81" i="2"/>
  <c r="AE81" i="2" l="1"/>
  <c r="AJ81" i="2" s="1"/>
  <c r="N81" i="2"/>
  <c r="P81" i="2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</commentList>
</comments>
</file>

<file path=xl/sharedStrings.xml><?xml version="1.0" encoding="utf-8"?>
<sst xmlns="http://schemas.openxmlformats.org/spreadsheetml/2006/main" count="600" uniqueCount="159">
  <si>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</si>
  <si>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</si>
  <si>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</si>
  <si>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</si>
  <si>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</si>
  <si>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</si>
  <si>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</si>
  <si>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</si>
  <si>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</si>
  <si>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</si>
  <si>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INFORM.</t>
  </si>
  <si>
    <t>LICENCIATURA EN CONTAD.</t>
  </si>
  <si>
    <t>INGNIERIA EN SIST. COMPS.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</si>
  <si>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</si>
  <si>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</si>
  <si>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</si>
  <si>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</si>
  <si>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</si>
  <si>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</si>
  <si>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</si>
  <si>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</si>
  <si>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</si>
  <si>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</si>
  <si>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</si>
  <si>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</si>
  <si>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</si>
  <si>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</si>
  <si>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</si>
  <si>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</si>
  <si>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</si>
  <si>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</si>
  <si>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</si>
  <si>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</si>
  <si>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</si>
  <si>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</si>
  <si>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</si>
  <si>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</si>
  <si>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</si>
  <si>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</si>
  <si>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</si>
  <si>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</si>
  <si>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</si>
  <si>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</si>
  <si>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</si>
  <si>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</si>
  <si>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</si>
  <si>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</si>
  <si>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</si>
  <si>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</si>
  <si>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</si>
  <si>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</si>
  <si>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</si>
  <si>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</si>
  <si>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</si>
  <si>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</si>
  <si>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</si>
  <si>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</si>
  <si>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</si>
  <si>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</si>
  <si>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 xml:space="preserve"> </t>
  </si>
  <si>
    <t>PROYECCION DE LA POBLACION ESCOLAR 2006</t>
  </si>
  <si>
    <t>AREA DE INGENIERIA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</si>
  <si>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</si>
  <si>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</si>
  <si>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</si>
  <si>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</si>
  <si>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</si>
  <si>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</si>
  <si>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</si>
  <si>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</si>
  <si>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</si>
  <si>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</si>
  <si>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</si>
  <si>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</si>
  <si>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>PROYECCION DE LA POBLACION ESCOLAR 2000</t>
  </si>
  <si>
    <t>AREA DE CIENCIAS ECONOMICO ADMINISTRATIVAS</t>
  </si>
  <si>
    <t xml:space="preserve"> INGENIERIA</t>
  </si>
  <si>
    <t xml:space="preserve"> CIENCIAS ECON-ADMVAS</t>
  </si>
  <si>
    <t xml:space="preserve"> CIENCIAS ECONOMICO ADMVAS</t>
  </si>
  <si>
    <t>%D</t>
  </si>
  <si>
    <r>
      <t>%</t>
    </r>
    <r>
      <rPr>
        <sz val="8"/>
        <rFont val="Symbol"/>
        <family val="1"/>
        <charset val="2"/>
      </rPr>
      <t>D</t>
    </r>
  </si>
  <si>
    <t>INGENIERIA EN SIST. COMPS.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</si>
  <si>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</si>
  <si>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</si>
  <si>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</si>
  <si>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&lt;&lt;===</t>
  </si>
  <si>
    <t>Egresados</t>
  </si>
  <si>
    <t>RI (ReIngreso) calculado de la diferencia del TOTAL del sem. Anterior - EG - DE calculada</t>
  </si>
  <si>
    <t>Departamento de Planeación     10/Abr/2003</t>
  </si>
  <si>
    <t>Almns. q han pasado x el Tec.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</si>
  <si>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</si>
  <si>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</si>
  <si>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</si>
  <si>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</si>
  <si>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</si>
  <si>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</si>
  <si>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</si>
  <si>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</si>
  <si>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</si>
  <si>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</si>
  <si>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</si>
  <si>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</si>
  <si>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</si>
  <si>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</si>
  <si>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</si>
  <si>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</si>
  <si>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</si>
  <si>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 EN SIST.COPUTACIONALES</t>
  </si>
  <si>
    <t>INGENIERIA EN INFORMATICA</t>
  </si>
  <si>
    <t>% DESC</t>
  </si>
  <si>
    <t>Desc x carr</t>
  </si>
  <si>
    <t>Feb-Jun 2013</t>
  </si>
  <si>
    <t>Ago-Dic 2013</t>
  </si>
  <si>
    <t>Feb-Jun 2014</t>
  </si>
  <si>
    <t>Feb-Jun 2015</t>
  </si>
  <si>
    <t>Ago-Dic 2014</t>
  </si>
  <si>
    <t>% DESC x SEM</t>
  </si>
  <si>
    <t>AGO-DIC 2012</t>
  </si>
  <si>
    <t>189/(2297-103)=</t>
  </si>
  <si>
    <t>339/(2729-206)=</t>
  </si>
  <si>
    <t>244/(2352-173)=</t>
  </si>
  <si>
    <t>194/(2535-181)=</t>
  </si>
  <si>
    <t>213/(2430-177)=</t>
  </si>
  <si>
    <t>316/(2962-180)=</t>
  </si>
  <si>
    <t>213/(2620-125)=</t>
  </si>
  <si>
    <t>347/(3110-138)=</t>
  </si>
  <si>
    <t>200/(2881-224)=</t>
  </si>
  <si>
    <t>253/(3342-164)=</t>
  </si>
  <si>
    <t>176/(3265-237)=</t>
  </si>
  <si>
    <t>308/(3737-225)=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</si>
  <si>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</si>
  <si>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</si>
  <si>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</si>
  <si>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</si>
  <si>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</si>
  <si>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</si>
  <si>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</si>
  <si>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ESTADISTICA DE CARRERAS ACTUALES Y LIQUIDACION DE FEB-JUN 09 A FEB-JUN 13
Y PROYECCION A 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</si>
  <si>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</si>
  <si>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</si>
  <si>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</si>
  <si>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</si>
  <si>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</si>
  <si>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</si>
  <si>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</si>
  <si>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</si>
  <si>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</si>
  <si>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EN SIST. COMPS.</t>
  </si>
  <si>
    <t>ING. QUIMICA</t>
  </si>
  <si>
    <t>ING. MECATRONICA</t>
  </si>
  <si>
    <t>ING. EN LOGISTICA</t>
  </si>
  <si>
    <t>ING. EN INFORMATICA</t>
  </si>
  <si>
    <t>LIC. EN INFORM.</t>
  </si>
  <si>
    <t>LIC. EN CONTAD.</t>
  </si>
  <si>
    <t>PERIODO</t>
  </si>
  <si>
    <t>LIC. EN INFORMATICA</t>
  </si>
  <si>
    <t>LIC. EN CONTADURIA</t>
  </si>
  <si>
    <t>per</t>
  </si>
  <si>
    <t>ESTADISTICA DE CARRERAS ACTUALES Y LIQUIDACION A AGO-DIC 2013
Y PROYECCION A AGO-DIC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</si>
</sst>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%"/>
  </numFmts>
  <fonts count="44">
    <font>
      <sz val="10"/>
      <name val="Arial"/>
    </font>
    <font>
      <b/>
      <sz val="10"/>
      <name val="Arial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sz val="8"/>
      <name val="Symbol"/>
      <family val="1"/>
      <charset val="2"/>
    </font>
    <font>
      <sz val="8.5"/>
      <name val="Arial"/>
      <family val="2"/>
    </font>
    <font>
      <b/>
      <sz val="8.5"/>
      <name val="Univers"/>
      <family val="2"/>
    </font>
    <font>
      <b/>
      <sz val="7"/>
      <name val="Univers"/>
      <family val="2"/>
    </font>
    <font>
      <sz val="9"/>
      <name val="Arial"/>
      <family val="2"/>
    </font>
    <font>
      <b/>
      <sz val="8"/>
      <name val="Univers"/>
      <family val="2"/>
    </font>
    <font>
      <b/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6"/>
      <name val="Arial"/>
      <family val="2"/>
    </font>
    <font>
      <b/>
      <sz val="10"/>
      <name val="Univers"/>
      <family val="2"/>
    </font>
    <font>
      <b/>
      <sz val="10"/>
      <name val="Arial"/>
      <family val="2"/>
    </font>
    <font>
      <b/>
      <sz val="12"/>
      <name val="Univers"/>
      <family val="2"/>
    </font>
    <font>
      <b/>
      <sz val="12"/>
      <name val="Arial"/>
      <family val="2"/>
    </font>
    <font>
      <b/>
      <sz val="14"/>
      <name val="Univers"/>
      <family val="2"/>
    </font>
    <font>
      <b/>
      <sz val="14"/>
      <name val="Arial"/>
      <family val="2"/>
    </font>
    <font>
      <b/>
      <sz val="14"/>
      <name val="Arial"/>
      <family val="2"/>
    </font>
    <font>
      <b/>
      <sz val="9"/>
      <name val="Univers"/>
      <family val="2"/>
    </font>
    <font>
      <b/>
      <sz val="9"/>
      <name val="Arial"/>
      <family val="2"/>
    </font>
    <font>
      <b/>
      <sz val="7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8"/>
      <name val="Calibri"/>
      <family val="2"/>
      <scheme val="minor"/>
    </font>
    <font>
      <sz val="7.5"/>
      <name val="Calibri"/>
      <family val="2"/>
      <scheme val="minor"/>
    </font>
    <font>
      <sz val="10"/>
      <name val="Calibri"/>
      <family val="2"/>
      <scheme val="minor"/>
    </font>
    <font>
      <sz val="10"/>
      <color theme="0"/>
      <name val="Arial"/>
      <family val="2"/>
    </font>
    <font>
      <sz val="8"/>
      <color theme="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7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54">
    <xf numFmtId="0" fontId="0" fillId="0" borderId="0" xfId="0"/>
    <xf numFmtId="0" fontId="3" fillId="0" borderId="0" xfId="0" applyFont="1"/>
    <xf numFmtId="0" fontId="5" fillId="0" borderId="1" xfId="0" quotePrefix="1" applyFont="1" applyBorder="1" applyAlignment="1">
      <alignment horizontal="left"/>
    </xf>
    <xf numFmtId="0" fontId="6" fillId="0" borderId="0" xfId="0" applyFont="1"/>
    <xf numFmtId="0" fontId="7" fillId="0" borderId="0" xfId="0" applyFont="1"/>
    <xf numFmtId="0" fontId="5" fillId="0" borderId="2" xfId="0" applyFont="1" applyBorder="1"/>
    <xf numFmtId="0" fontId="5" fillId="0" borderId="1" xfId="0" applyFont="1" applyBorder="1"/>
    <xf numFmtId="0" fontId="5" fillId="0" borderId="3" xfId="0" quotePrefix="1" applyFont="1" applyBorder="1" applyAlignment="1">
      <alignment horizontal="left"/>
    </xf>
    <xf numFmtId="0" fontId="3" fillId="0" borderId="4" xfId="0" applyFont="1" applyBorder="1"/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right"/>
    </xf>
    <xf numFmtId="0" fontId="3" fillId="0" borderId="4" xfId="0" quotePrefix="1" applyFont="1" applyBorder="1" applyAlignment="1">
      <alignment horizontal="right"/>
    </xf>
    <xf numFmtId="0" fontId="3" fillId="0" borderId="5" xfId="0" quotePrefix="1" applyFont="1" applyBorder="1" applyAlignment="1">
      <alignment horizontal="right"/>
    </xf>
    <xf numFmtId="0" fontId="3" fillId="0" borderId="6" xfId="0" quotePrefix="1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7" xfId="0" applyFont="1" applyBorder="1"/>
    <xf numFmtId="0" fontId="0" fillId="0" borderId="0" xfId="0" applyProtection="1">
      <protection hidden="1"/>
    </xf>
    <xf numFmtId="0" fontId="6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8" fillId="0" borderId="8" xfId="0" applyFont="1" applyBorder="1"/>
    <xf numFmtId="0" fontId="8" fillId="0" borderId="9" xfId="0" applyFont="1" applyBorder="1"/>
    <xf numFmtId="0" fontId="8" fillId="0" borderId="9" xfId="0" applyFont="1" applyBorder="1" applyAlignment="1">
      <alignment horizontal="center"/>
    </xf>
    <xf numFmtId="0" fontId="8" fillId="0" borderId="10" xfId="0" applyFont="1" applyBorder="1"/>
    <xf numFmtId="0" fontId="8" fillId="0" borderId="9" xfId="0" quotePrefix="1" applyFont="1" applyBorder="1" applyAlignment="1">
      <alignment horizontal="center"/>
    </xf>
    <xf numFmtId="0" fontId="3" fillId="0" borderId="1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centerContinuous"/>
    </xf>
    <xf numFmtId="9" fontId="3" fillId="0" borderId="4" xfId="0" applyNumberFormat="1" applyFont="1" applyBorder="1"/>
    <xf numFmtId="9" fontId="3" fillId="0" borderId="4" xfId="1" applyFont="1" applyBorder="1"/>
    <xf numFmtId="0" fontId="3" fillId="0" borderId="6" xfId="0" applyFont="1" applyBorder="1"/>
    <xf numFmtId="0" fontId="13" fillId="0" borderId="0" xfId="0" applyFont="1"/>
    <xf numFmtId="0" fontId="14" fillId="2" borderId="1" xfId="0" quotePrefix="1" applyFont="1" applyFill="1" applyBorder="1" applyAlignment="1">
      <alignment horizontal="left"/>
    </xf>
    <xf numFmtId="0" fontId="14" fillId="2" borderId="1" xfId="0" applyFont="1" applyFill="1" applyBorder="1"/>
    <xf numFmtId="0" fontId="14" fillId="2" borderId="3" xfId="0" quotePrefix="1" applyFont="1" applyFill="1" applyBorder="1" applyAlignment="1">
      <alignment horizontal="left"/>
    </xf>
    <xf numFmtId="0" fontId="14" fillId="2" borderId="12" xfId="0" applyFont="1" applyFill="1" applyBorder="1" applyAlignment="1">
      <alignment horizontal="left"/>
    </xf>
    <xf numFmtId="0" fontId="3" fillId="0" borderId="13" xfId="0" applyFont="1" applyBorder="1"/>
    <xf numFmtId="9" fontId="3" fillId="0" borderId="7" xfId="1" applyFont="1" applyBorder="1"/>
    <xf numFmtId="9" fontId="3" fillId="0" borderId="14" xfId="0" applyNumberFormat="1" applyFont="1" applyBorder="1"/>
    <xf numFmtId="9" fontId="3" fillId="0" borderId="14" xfId="1" applyFont="1" applyBorder="1"/>
    <xf numFmtId="9" fontId="3" fillId="0" borderId="15" xfId="1" applyFont="1" applyBorder="1"/>
    <xf numFmtId="0" fontId="3" fillId="2" borderId="10" xfId="0" applyFont="1" applyFill="1" applyBorder="1" applyAlignment="1">
      <alignment horizontal="centerContinuous"/>
    </xf>
    <xf numFmtId="0" fontId="3" fillId="2" borderId="9" xfId="0" applyFont="1" applyFill="1" applyBorder="1" applyAlignment="1">
      <alignment horizontal="centerContinuous"/>
    </xf>
    <xf numFmtId="0" fontId="0" fillId="2" borderId="9" xfId="0" applyFill="1" applyBorder="1" applyAlignment="1">
      <alignment horizontal="centerContinuous"/>
    </xf>
    <xf numFmtId="0" fontId="3" fillId="2" borderId="16" xfId="0" applyFont="1" applyFill="1" applyBorder="1" applyAlignment="1">
      <alignment horizontal="centerContinuous"/>
    </xf>
    <xf numFmtId="0" fontId="3" fillId="2" borderId="8" xfId="0" applyFont="1" applyFill="1" applyBorder="1" applyAlignment="1">
      <alignment horizontal="centerContinuous"/>
    </xf>
    <xf numFmtId="0" fontId="3" fillId="2" borderId="17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5" fillId="0" borderId="0" xfId="0" applyFont="1"/>
    <xf numFmtId="0" fontId="15" fillId="0" borderId="0" xfId="0" applyFont="1" applyProtection="1">
      <protection hidden="1"/>
    </xf>
    <xf numFmtId="0" fontId="15" fillId="0" borderId="18" xfId="0" quotePrefix="1" applyFont="1" applyBorder="1" applyAlignment="1">
      <alignment horizontal="left"/>
    </xf>
    <xf numFmtId="0" fontId="15" fillId="0" borderId="19" xfId="0" quotePrefix="1" applyFont="1" applyBorder="1" applyAlignment="1">
      <alignment horizontal="left"/>
    </xf>
    <xf numFmtId="0" fontId="15" fillId="0" borderId="20" xfId="0" applyFont="1" applyBorder="1" applyAlignment="1">
      <alignment horizontal="left"/>
    </xf>
    <xf numFmtId="0" fontId="15" fillId="0" borderId="20" xfId="0" quotePrefix="1" applyFont="1" applyBorder="1" applyAlignment="1">
      <alignment horizontal="left"/>
    </xf>
    <xf numFmtId="0" fontId="15" fillId="0" borderId="0" xfId="0" quotePrefix="1" applyFont="1" applyBorder="1" applyAlignment="1">
      <alignment horizontal="left"/>
    </xf>
    <xf numFmtId="0" fontId="15" fillId="0" borderId="21" xfId="0" quotePrefix="1" applyFont="1" applyBorder="1" applyAlignment="1">
      <alignment horizontal="left"/>
    </xf>
    <xf numFmtId="0" fontId="3" fillId="0" borderId="0" xfId="0" quotePrefix="1" applyFont="1"/>
    <xf numFmtId="0" fontId="16" fillId="0" borderId="0" xfId="0" applyFont="1"/>
    <xf numFmtId="0" fontId="16" fillId="0" borderId="0" xfId="0" quotePrefix="1" applyFont="1"/>
    <xf numFmtId="0" fontId="16" fillId="0" borderId="4" xfId="0" quotePrefix="1" applyFont="1" applyBorder="1"/>
    <xf numFmtId="0" fontId="16" fillId="0" borderId="4" xfId="0" applyFont="1" applyBorder="1"/>
    <xf numFmtId="0" fontId="3" fillId="0" borderId="4" xfId="0" quotePrefix="1" applyFont="1" applyBorder="1"/>
    <xf numFmtId="0" fontId="15" fillId="0" borderId="4" xfId="0" applyFont="1" applyBorder="1" applyAlignment="1">
      <alignment horizontal="center"/>
    </xf>
    <xf numFmtId="0" fontId="18" fillId="0" borderId="4" xfId="0" applyFont="1" applyBorder="1"/>
    <xf numFmtId="0" fontId="18" fillId="0" borderId="4" xfId="0" quotePrefix="1" applyFont="1" applyBorder="1"/>
    <xf numFmtId="0" fontId="18" fillId="0" borderId="0" xfId="0" applyFont="1"/>
    <xf numFmtId="0" fontId="19" fillId="0" borderId="0" xfId="0" applyFont="1"/>
    <xf numFmtId="0" fontId="17" fillId="0" borderId="4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8" fillId="0" borderId="4" xfId="0" quotePrefix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4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/>
    <xf numFmtId="0" fontId="1" fillId="0" borderId="0" xfId="0" applyFont="1"/>
    <xf numFmtId="0" fontId="23" fillId="0" borderId="0" xfId="0" applyFont="1"/>
    <xf numFmtId="0" fontId="23" fillId="0" borderId="0" xfId="0" applyFont="1" applyAlignment="1">
      <alignment horizontal="centerContinuous"/>
    </xf>
    <xf numFmtId="0" fontId="24" fillId="0" borderId="0" xfId="0" applyFont="1"/>
    <xf numFmtId="0" fontId="25" fillId="0" borderId="0" xfId="0" applyFont="1"/>
    <xf numFmtId="0" fontId="10" fillId="0" borderId="0" xfId="0" applyFont="1"/>
    <xf numFmtId="0" fontId="25" fillId="0" borderId="0" xfId="0" applyFont="1" applyAlignment="1">
      <alignment horizontal="centerContinuous"/>
    </xf>
    <xf numFmtId="0" fontId="26" fillId="0" borderId="0" xfId="0" applyFont="1"/>
    <xf numFmtId="0" fontId="27" fillId="0" borderId="0" xfId="0" applyFont="1"/>
    <xf numFmtId="0" fontId="28" fillId="0" borderId="0" xfId="0" applyFont="1"/>
    <xf numFmtId="0" fontId="27" fillId="0" borderId="0" xfId="0" applyFont="1" applyAlignment="1">
      <alignment horizontal="centerContinuous"/>
    </xf>
    <xf numFmtId="0" fontId="20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17" fillId="0" borderId="0" xfId="0" applyFont="1"/>
    <xf numFmtId="0" fontId="18" fillId="0" borderId="4" xfId="0" applyFont="1" applyBorder="1" applyAlignment="1">
      <alignment horizontal="centerContinuous"/>
    </xf>
    <xf numFmtId="0" fontId="18" fillId="0" borderId="4" xfId="0" quotePrefix="1" applyFont="1" applyBorder="1" applyAlignment="1">
      <alignment horizontal="centerContinuous"/>
    </xf>
    <xf numFmtId="0" fontId="31" fillId="0" borderId="4" xfId="0" quotePrefix="1" applyFont="1" applyBorder="1" applyAlignment="1"/>
    <xf numFmtId="0" fontId="31" fillId="0" borderId="4" xfId="0" quotePrefix="1" applyFont="1" applyBorder="1"/>
    <xf numFmtId="0" fontId="5" fillId="0" borderId="0" xfId="0" quotePrefix="1" applyFont="1" applyBorder="1" applyAlignment="1">
      <alignment horizontal="left"/>
    </xf>
    <xf numFmtId="0" fontId="5" fillId="0" borderId="4" xfId="0" applyFont="1" applyBorder="1"/>
    <xf numFmtId="0" fontId="5" fillId="0" borderId="4" xfId="0" quotePrefix="1" applyFont="1" applyBorder="1" applyAlignment="1">
      <alignment horizontal="left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3" fillId="0" borderId="27" xfId="0" quotePrefix="1" applyFont="1" applyBorder="1" applyAlignment="1">
      <alignment horizontal="right"/>
    </xf>
    <xf numFmtId="0" fontId="3" fillId="0" borderId="0" xfId="0" applyFont="1" applyFill="1"/>
    <xf numFmtId="0" fontId="4" fillId="0" borderId="23" xfId="0" applyFont="1" applyFill="1" applyBorder="1" applyAlignment="1">
      <alignment horizontal="center"/>
    </xf>
    <xf numFmtId="0" fontId="3" fillId="0" borderId="28" xfId="0" applyFont="1" applyFill="1" applyBorder="1" applyAlignment="1">
      <alignment horizontal="right"/>
    </xf>
    <xf numFmtId="0" fontId="3" fillId="0" borderId="4" xfId="0" applyFont="1" applyFill="1" applyBorder="1" applyAlignment="1">
      <alignment horizontal="right"/>
    </xf>
    <xf numFmtId="0" fontId="3" fillId="0" borderId="4" xfId="0" quotePrefix="1" applyFont="1" applyFill="1" applyBorder="1" applyAlignment="1">
      <alignment horizontal="right"/>
    </xf>
    <xf numFmtId="0" fontId="3" fillId="0" borderId="4" xfId="0" quotePrefix="1" applyFont="1" applyFill="1" applyBorder="1" applyAlignment="1">
      <alignment horizontal="left"/>
    </xf>
    <xf numFmtId="0" fontId="3" fillId="0" borderId="4" xfId="0" applyFont="1" applyFill="1" applyBorder="1"/>
    <xf numFmtId="0" fontId="3" fillId="0" borderId="6" xfId="0" quotePrefix="1" applyFont="1" applyFill="1" applyBorder="1" applyAlignment="1">
      <alignment horizontal="right"/>
    </xf>
    <xf numFmtId="0" fontId="3" fillId="0" borderId="23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5" fillId="0" borderId="5" xfId="0" applyFont="1" applyBorder="1"/>
    <xf numFmtId="0" fontId="5" fillId="0" borderId="5" xfId="0" quotePrefix="1" applyFont="1" applyBorder="1" applyAlignment="1">
      <alignment horizontal="left"/>
    </xf>
    <xf numFmtId="0" fontId="5" fillId="0" borderId="5" xfId="0" quotePrefix="1" applyFont="1" applyFill="1" applyBorder="1" applyAlignment="1">
      <alignment horizontal="left"/>
    </xf>
    <xf numFmtId="0" fontId="3" fillId="0" borderId="29" xfId="0" quotePrefix="1" applyFont="1" applyBorder="1" applyAlignment="1">
      <alignment horizontal="right"/>
    </xf>
    <xf numFmtId="0" fontId="3" fillId="0" borderId="11" xfId="0" applyFont="1" applyBorder="1" applyAlignment="1"/>
    <xf numFmtId="0" fontId="3" fillId="0" borderId="5" xfId="0" applyFont="1" applyBorder="1" applyAlignment="1"/>
    <xf numFmtId="0" fontId="3" fillId="0" borderId="5" xfId="0" quotePrefix="1" applyFont="1" applyBorder="1" applyAlignment="1"/>
    <xf numFmtId="0" fontId="3" fillId="0" borderId="5" xfId="0" quotePrefix="1" applyFont="1" applyBorder="1" applyAlignment="1">
      <alignment horizontal="left"/>
    </xf>
    <xf numFmtId="0" fontId="3" fillId="0" borderId="5" xfId="0" quotePrefix="1" applyFont="1" applyFill="1" applyBorder="1" applyAlignment="1">
      <alignment horizontal="left"/>
    </xf>
    <xf numFmtId="0" fontId="3" fillId="0" borderId="29" xfId="0" quotePrefix="1" applyFont="1" applyFill="1" applyBorder="1" applyAlignment="1">
      <alignment horizontal="right"/>
    </xf>
    <xf numFmtId="0" fontId="3" fillId="0" borderId="6" xfId="0" applyFont="1" applyFill="1" applyBorder="1"/>
    <xf numFmtId="0" fontId="3" fillId="0" borderId="27" xfId="0" quotePrefix="1" applyFont="1" applyFill="1" applyBorder="1" applyAlignment="1">
      <alignment horizontal="right"/>
    </xf>
    <xf numFmtId="0" fontId="3" fillId="0" borderId="29" xfId="0" applyFont="1" applyBorder="1" applyAlignment="1">
      <alignment horizontal="right"/>
    </xf>
    <xf numFmtId="0" fontId="3" fillId="0" borderId="29" xfId="0" applyFont="1" applyFill="1" applyBorder="1" applyAlignment="1">
      <alignment horizontal="right"/>
    </xf>
    <xf numFmtId="0" fontId="3" fillId="0" borderId="6" xfId="0" applyFont="1" applyFill="1" applyBorder="1" applyAlignment="1">
      <alignment horizontal="right"/>
    </xf>
    <xf numFmtId="0" fontId="3" fillId="0" borderId="27" xfId="0" applyFont="1" applyFill="1" applyBorder="1" applyAlignment="1">
      <alignment horizontal="right"/>
    </xf>
    <xf numFmtId="0" fontId="3" fillId="0" borderId="30" xfId="0" applyFont="1" applyBorder="1" applyAlignment="1">
      <alignment horizontal="right"/>
    </xf>
    <xf numFmtId="0" fontId="3" fillId="0" borderId="5" xfId="0" quotePrefix="1" applyFont="1" applyFill="1" applyBorder="1" applyAlignment="1">
      <alignment horizontal="right"/>
    </xf>
    <xf numFmtId="0" fontId="3" fillId="0" borderId="30" xfId="0" applyFont="1" applyFill="1" applyBorder="1" applyAlignment="1">
      <alignment horizontal="right"/>
    </xf>
    <xf numFmtId="0" fontId="5" fillId="0" borderId="31" xfId="0" applyFont="1" applyFill="1" applyBorder="1"/>
    <xf numFmtId="0" fontId="3" fillId="0" borderId="32" xfId="0" quotePrefix="1" applyFont="1" applyFill="1" applyBorder="1" applyAlignment="1">
      <alignment horizontal="right"/>
    </xf>
    <xf numFmtId="0" fontId="3" fillId="0" borderId="28" xfId="0" applyFont="1" applyFill="1" applyBorder="1"/>
    <xf numFmtId="0" fontId="3" fillId="0" borderId="33" xfId="0" quotePrefix="1" applyFont="1" applyFill="1" applyBorder="1" applyAlignment="1">
      <alignment horizontal="right"/>
    </xf>
    <xf numFmtId="0" fontId="3" fillId="0" borderId="34" xfId="0" applyFont="1" applyFill="1" applyBorder="1" applyAlignment="1">
      <alignment horizontal="right"/>
    </xf>
    <xf numFmtId="0" fontId="3" fillId="0" borderId="31" xfId="0" applyFont="1" applyFill="1" applyBorder="1" applyAlignment="1">
      <alignment horizontal="right"/>
    </xf>
    <xf numFmtId="0" fontId="5" fillId="0" borderId="5" xfId="0" applyFont="1" applyFill="1" applyBorder="1"/>
    <xf numFmtId="0" fontId="3" fillId="0" borderId="5" xfId="0" applyFont="1" applyFill="1" applyBorder="1" applyAlignment="1">
      <alignment horizontal="right"/>
    </xf>
    <xf numFmtId="0" fontId="4" fillId="0" borderId="0" xfId="0" applyFont="1" applyFill="1"/>
    <xf numFmtId="0" fontId="4" fillId="0" borderId="0" xfId="0" applyFont="1" applyFill="1" applyBorder="1"/>
    <xf numFmtId="0" fontId="3" fillId="0" borderId="6" xfId="0" quotePrefix="1" applyFont="1" applyFill="1" applyBorder="1" applyAlignment="1">
      <alignment horizontal="left"/>
    </xf>
    <xf numFmtId="0" fontId="18" fillId="0" borderId="26" xfId="0" applyFont="1" applyFill="1" applyBorder="1"/>
    <xf numFmtId="0" fontId="18" fillId="0" borderId="23" xfId="0" applyFont="1" applyFill="1" applyBorder="1"/>
    <xf numFmtId="0" fontId="18" fillId="0" borderId="23" xfId="0" applyFont="1" applyFill="1" applyBorder="1" applyAlignment="1">
      <alignment horizontal="right"/>
    </xf>
    <xf numFmtId="0" fontId="18" fillId="0" borderId="35" xfId="0" quotePrefix="1" applyFont="1" applyFill="1" applyBorder="1" applyAlignment="1">
      <alignment horizontal="right"/>
    </xf>
    <xf numFmtId="0" fontId="18" fillId="0" borderId="26" xfId="0" applyFont="1" applyFill="1" applyBorder="1" applyAlignment="1">
      <alignment horizontal="right"/>
    </xf>
    <xf numFmtId="0" fontId="18" fillId="0" borderId="35" xfId="0" applyFont="1" applyFill="1" applyBorder="1" applyAlignment="1">
      <alignment horizontal="right"/>
    </xf>
    <xf numFmtId="0" fontId="3" fillId="0" borderId="36" xfId="0" applyFont="1" applyFill="1" applyBorder="1"/>
    <xf numFmtId="0" fontId="3" fillId="0" borderId="36" xfId="0" applyFont="1" applyFill="1" applyBorder="1" applyAlignment="1">
      <alignment horizontal="right"/>
    </xf>
    <xf numFmtId="0" fontId="3" fillId="0" borderId="37" xfId="0" applyFont="1" applyBorder="1"/>
    <xf numFmtId="0" fontId="3" fillId="0" borderId="38" xfId="0" applyFont="1" applyBorder="1"/>
    <xf numFmtId="0" fontId="3" fillId="0" borderId="38" xfId="0" applyFont="1" applyBorder="1" applyAlignment="1">
      <alignment horizontal="right"/>
    </xf>
    <xf numFmtId="0" fontId="3" fillId="0" borderId="39" xfId="0" quotePrefix="1" applyFont="1" applyBorder="1" applyAlignment="1">
      <alignment horizontal="right"/>
    </xf>
    <xf numFmtId="0" fontId="3" fillId="0" borderId="37" xfId="0" applyFont="1" applyBorder="1" applyAlignment="1">
      <alignment horizontal="right"/>
    </xf>
    <xf numFmtId="0" fontId="3" fillId="0" borderId="38" xfId="0" applyFont="1" applyFill="1" applyBorder="1" applyAlignment="1">
      <alignment horizontal="right"/>
    </xf>
    <xf numFmtId="0" fontId="3" fillId="0" borderId="39" xfId="0" applyFont="1" applyFill="1" applyBorder="1" applyAlignment="1">
      <alignment horizontal="right"/>
    </xf>
    <xf numFmtId="0" fontId="3" fillId="0" borderId="39" xfId="0" applyFont="1" applyBorder="1" applyAlignment="1">
      <alignment horizontal="right"/>
    </xf>
    <xf numFmtId="1" fontId="23" fillId="0" borderId="0" xfId="0" applyNumberFormat="1" applyFont="1" applyFill="1" applyBorder="1" applyAlignment="1">
      <alignment horizontal="center"/>
    </xf>
    <xf numFmtId="164" fontId="3" fillId="0" borderId="4" xfId="0" applyNumberFormat="1" applyFont="1" applyFill="1" applyBorder="1" applyAlignment="1">
      <alignment horizontal="center"/>
    </xf>
    <xf numFmtId="164" fontId="3" fillId="0" borderId="4" xfId="0" quotePrefix="1" applyNumberFormat="1" applyFont="1" applyFill="1" applyBorder="1" applyAlignment="1">
      <alignment horizontal="center"/>
    </xf>
    <xf numFmtId="0" fontId="3" fillId="3" borderId="4" xfId="0" quotePrefix="1" applyFont="1" applyFill="1" applyBorder="1" applyAlignment="1">
      <alignment horizontal="right"/>
    </xf>
    <xf numFmtId="0" fontId="5" fillId="0" borderId="40" xfId="0" quotePrefix="1" applyFont="1" applyFill="1" applyBorder="1" applyAlignment="1">
      <alignment horizontal="left"/>
    </xf>
    <xf numFmtId="0" fontId="3" fillId="0" borderId="26" xfId="0" applyFont="1" applyFill="1" applyBorder="1"/>
    <xf numFmtId="0" fontId="3" fillId="0" borderId="23" xfId="0" applyFont="1" applyFill="1" applyBorder="1"/>
    <xf numFmtId="0" fontId="3" fillId="0" borderId="35" xfId="0" quotePrefix="1" applyFont="1" applyFill="1" applyBorder="1" applyAlignment="1">
      <alignment horizontal="right"/>
    </xf>
    <xf numFmtId="0" fontId="3" fillId="0" borderId="26" xfId="0" applyFont="1" applyFill="1" applyBorder="1" applyAlignment="1">
      <alignment horizontal="right"/>
    </xf>
    <xf numFmtId="0" fontId="3" fillId="0" borderId="35" xfId="0" applyFont="1" applyFill="1" applyBorder="1" applyAlignment="1">
      <alignment horizontal="right"/>
    </xf>
    <xf numFmtId="164" fontId="3" fillId="0" borderId="23" xfId="0" quotePrefix="1" applyNumberFormat="1" applyFont="1" applyFill="1" applyBorder="1" applyAlignment="1">
      <alignment horizontal="center"/>
    </xf>
    <xf numFmtId="164" fontId="3" fillId="0" borderId="2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 applyProtection="1">
      <alignment horizontal="center"/>
      <protection hidden="1"/>
    </xf>
    <xf numFmtId="0" fontId="3" fillId="0" borderId="28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3" fillId="0" borderId="4" xfId="0" quotePrefix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2" fillId="0" borderId="4" xfId="0" applyFont="1" applyBorder="1" applyAlignment="1">
      <alignment horizontal="center"/>
    </xf>
    <xf numFmtId="164" fontId="33" fillId="0" borderId="4" xfId="0" applyNumberFormat="1" applyFont="1" applyFill="1" applyBorder="1" applyAlignment="1">
      <alignment horizontal="center"/>
    </xf>
    <xf numFmtId="0" fontId="3" fillId="0" borderId="41" xfId="0" applyFont="1" applyFill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7" xfId="0" applyFont="1" applyFill="1" applyBorder="1" applyAlignment="1">
      <alignment horizontal="center"/>
    </xf>
    <xf numFmtId="0" fontId="3" fillId="0" borderId="27" xfId="0" quotePrefix="1" applyFont="1" applyBorder="1" applyAlignment="1">
      <alignment horizontal="center"/>
    </xf>
    <xf numFmtId="0" fontId="3" fillId="0" borderId="27" xfId="0" quotePrefix="1" applyFont="1" applyFill="1" applyBorder="1" applyAlignment="1">
      <alignment horizontal="center"/>
    </xf>
    <xf numFmtId="0" fontId="3" fillId="0" borderId="29" xfId="0" quotePrefix="1" applyFont="1" applyFill="1" applyBorder="1" applyAlignment="1">
      <alignment horizontal="center"/>
    </xf>
    <xf numFmtId="0" fontId="3" fillId="0" borderId="29" xfId="0" quotePrefix="1" applyFont="1" applyBorder="1" applyAlignment="1">
      <alignment horizontal="center"/>
    </xf>
    <xf numFmtId="164" fontId="3" fillId="0" borderId="35" xfId="0" quotePrefix="1" applyNumberFormat="1" applyFont="1" applyFill="1" applyBorder="1" applyAlignment="1">
      <alignment horizontal="center"/>
    </xf>
    <xf numFmtId="164" fontId="3" fillId="0" borderId="27" xfId="0" quotePrefix="1" applyNumberFormat="1" applyFont="1" applyFill="1" applyBorder="1" applyAlignment="1">
      <alignment horizontal="center"/>
    </xf>
    <xf numFmtId="164" fontId="3" fillId="0" borderId="39" xfId="0" quotePrefix="1" applyNumberFormat="1" applyFont="1" applyBorder="1" applyAlignment="1">
      <alignment horizontal="center"/>
    </xf>
    <xf numFmtId="0" fontId="32" fillId="0" borderId="4" xfId="0" applyFont="1" applyFill="1" applyBorder="1" applyAlignment="1">
      <alignment horizontal="center"/>
    </xf>
    <xf numFmtId="0" fontId="3" fillId="0" borderId="31" xfId="0" applyFont="1" applyFill="1" applyBorder="1" applyAlignment="1">
      <alignment horizontal="center"/>
    </xf>
    <xf numFmtId="0" fontId="3" fillId="0" borderId="34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29" xfId="0" applyFont="1" applyFill="1" applyBorder="1" applyAlignment="1">
      <alignment horizontal="center"/>
    </xf>
    <xf numFmtId="0" fontId="3" fillId="0" borderId="5" xfId="0" quotePrefix="1" applyFont="1" applyBorder="1" applyAlignment="1">
      <alignment horizontal="center"/>
    </xf>
    <xf numFmtId="0" fontId="3" fillId="0" borderId="5" xfId="0" quotePrefix="1" applyFont="1" applyFill="1" applyBorder="1" applyAlignment="1">
      <alignment horizontal="center"/>
    </xf>
    <xf numFmtId="0" fontId="3" fillId="0" borderId="6" xfId="0" quotePrefix="1" applyFont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164" fontId="3" fillId="0" borderId="26" xfId="0" applyNumberFormat="1" applyFont="1" applyFill="1" applyBorder="1" applyAlignment="1">
      <alignment horizontal="center"/>
    </xf>
    <xf numFmtId="164" fontId="3" fillId="0" borderId="36" xfId="0" applyNumberFormat="1" applyFont="1" applyFill="1" applyBorder="1" applyAlignment="1">
      <alignment horizontal="center"/>
    </xf>
    <xf numFmtId="164" fontId="3" fillId="0" borderId="37" xfId="0" applyNumberFormat="1" applyFont="1" applyBorder="1" applyAlignment="1">
      <alignment horizontal="center"/>
    </xf>
    <xf numFmtId="164" fontId="3" fillId="0" borderId="38" xfId="0" quotePrefix="1" applyNumberFormat="1" applyFont="1" applyFill="1" applyBorder="1" applyAlignment="1">
      <alignment horizontal="center"/>
    </xf>
    <xf numFmtId="164" fontId="3" fillId="0" borderId="39" xfId="0" quotePrefix="1" applyNumberFormat="1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center"/>
    </xf>
    <xf numFmtId="164" fontId="3" fillId="0" borderId="4" xfId="0" applyNumberFormat="1" applyFont="1" applyFill="1" applyBorder="1" applyAlignment="1" applyProtection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horizontal="center"/>
      <protection hidden="1"/>
    </xf>
    <xf numFmtId="0" fontId="3" fillId="0" borderId="23" xfId="0" applyFont="1" applyBorder="1" applyAlignment="1">
      <alignment horizontal="center"/>
    </xf>
    <xf numFmtId="0" fontId="3" fillId="0" borderId="30" xfId="0" quotePrefix="1" applyFont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0" fontId="3" fillId="0" borderId="30" xfId="0" quotePrefix="1" applyFont="1" applyFill="1" applyBorder="1" applyAlignment="1">
      <alignment horizontal="center"/>
    </xf>
    <xf numFmtId="1" fontId="3" fillId="0" borderId="23" xfId="0" applyNumberFormat="1" applyFont="1" applyBorder="1" applyAlignment="1">
      <alignment horizontal="center"/>
    </xf>
    <xf numFmtId="164" fontId="3" fillId="0" borderId="38" xfId="0" applyNumberFormat="1" applyFont="1" applyBorder="1" applyAlignment="1">
      <alignment horizontal="center"/>
    </xf>
    <xf numFmtId="1" fontId="3" fillId="0" borderId="23" xfId="0" applyNumberFormat="1" applyFont="1" applyFill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1" fontId="3" fillId="0" borderId="4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2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164" fontId="3" fillId="0" borderId="26" xfId="0" quotePrefix="1" applyNumberFormat="1" applyFont="1" applyFill="1" applyBorder="1" applyAlignment="1">
      <alignment horizontal="center"/>
    </xf>
    <xf numFmtId="164" fontId="3" fillId="0" borderId="36" xfId="0" quotePrefix="1" applyNumberFormat="1" applyFont="1" applyFill="1" applyBorder="1" applyAlignment="1">
      <alignment horizontal="center"/>
    </xf>
    <xf numFmtId="164" fontId="3" fillId="0" borderId="37" xfId="0" quotePrefix="1" applyNumberFormat="1" applyFont="1" applyBorder="1" applyAlignment="1">
      <alignment horizontal="center"/>
    </xf>
    <xf numFmtId="164" fontId="3" fillId="0" borderId="6" xfId="0" quotePrefix="1" applyNumberFormat="1" applyFont="1" applyFill="1" applyBorder="1" applyAlignment="1">
      <alignment horizontal="center"/>
    </xf>
    <xf numFmtId="0" fontId="3" fillId="0" borderId="0" xfId="0" applyFont="1" applyFill="1" applyAlignment="1" applyProtection="1">
      <alignment horizontal="center"/>
      <protection hidden="1"/>
    </xf>
    <xf numFmtId="164" fontId="3" fillId="0" borderId="37" xfId="0" applyNumberFormat="1" applyFont="1" applyFill="1" applyBorder="1" applyAlignment="1">
      <alignment horizontal="center"/>
    </xf>
    <xf numFmtId="164" fontId="3" fillId="0" borderId="37" xfId="0" quotePrefix="1" applyNumberFormat="1" applyFont="1" applyFill="1" applyBorder="1" applyAlignment="1">
      <alignment horizontal="center"/>
    </xf>
    <xf numFmtId="164" fontId="3" fillId="0" borderId="38" xfId="0" applyNumberFormat="1" applyFont="1" applyFill="1" applyBorder="1" applyAlignment="1">
      <alignment horizontal="center"/>
    </xf>
    <xf numFmtId="0" fontId="3" fillId="4" borderId="4" xfId="0" quotePrefix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43" xfId="0" quotePrefix="1" applyFont="1" applyBorder="1" applyAlignment="1">
      <alignment horizontal="center"/>
    </xf>
    <xf numFmtId="0" fontId="3" fillId="0" borderId="43" xfId="0" quotePrefix="1" applyFont="1" applyFill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3" fillId="0" borderId="45" xfId="0" applyFont="1" applyFill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3" fillId="0" borderId="46" xfId="0" applyFont="1" applyFill="1" applyBorder="1" applyAlignment="1">
      <alignment horizontal="center"/>
    </xf>
    <xf numFmtId="0" fontId="3" fillId="0" borderId="46" xfId="0" quotePrefix="1" applyFont="1" applyBorder="1" applyAlignment="1">
      <alignment horizontal="center"/>
    </xf>
    <xf numFmtId="0" fontId="3" fillId="0" borderId="46" xfId="0" quotePrefix="1" applyFont="1" applyFill="1" applyBorder="1" applyAlignment="1">
      <alignment horizontal="center"/>
    </xf>
    <xf numFmtId="164" fontId="3" fillId="0" borderId="44" xfId="0" quotePrefix="1" applyNumberFormat="1" applyFont="1" applyFill="1" applyBorder="1" applyAlignment="1">
      <alignment horizontal="center"/>
    </xf>
    <xf numFmtId="164" fontId="3" fillId="0" borderId="46" xfId="0" quotePrefix="1" applyNumberFormat="1" applyFont="1" applyFill="1" applyBorder="1" applyAlignment="1">
      <alignment horizontal="center"/>
    </xf>
    <xf numFmtId="164" fontId="3" fillId="0" borderId="47" xfId="0" quotePrefix="1" applyNumberFormat="1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36" xfId="0" applyFont="1" applyFill="1" applyBorder="1" applyAlignment="1">
      <alignment horizontal="center"/>
    </xf>
    <xf numFmtId="0" fontId="3" fillId="0" borderId="48" xfId="0" applyFont="1" applyFill="1" applyBorder="1" applyAlignment="1">
      <alignment horizontal="center"/>
    </xf>
    <xf numFmtId="164" fontId="3" fillId="0" borderId="4" xfId="0" quotePrefix="1" applyNumberFormat="1" applyFont="1" applyBorder="1" applyAlignment="1">
      <alignment horizontal="center"/>
    </xf>
    <xf numFmtId="0" fontId="3" fillId="0" borderId="49" xfId="0" applyFont="1" applyFill="1" applyBorder="1" applyAlignment="1">
      <alignment horizontal="center"/>
    </xf>
    <xf numFmtId="0" fontId="3" fillId="0" borderId="36" xfId="0" quotePrefix="1" applyFont="1" applyBorder="1" applyAlignment="1">
      <alignment horizontal="center"/>
    </xf>
    <xf numFmtId="0" fontId="3" fillId="0" borderId="36" xfId="0" quotePrefix="1" applyFont="1" applyFill="1" applyBorder="1" applyAlignment="1">
      <alignment horizontal="center"/>
    </xf>
    <xf numFmtId="164" fontId="3" fillId="0" borderId="36" xfId="0" quotePrefix="1" applyNumberFormat="1" applyFont="1" applyBorder="1" applyAlignment="1">
      <alignment horizontal="center"/>
    </xf>
    <xf numFmtId="164" fontId="3" fillId="0" borderId="48" xfId="0" quotePrefix="1" applyNumberFormat="1" applyFont="1" applyFill="1" applyBorder="1" applyAlignment="1">
      <alignment horizontal="center"/>
    </xf>
    <xf numFmtId="0" fontId="8" fillId="0" borderId="46" xfId="0" applyFont="1" applyBorder="1" applyAlignment="1">
      <alignment horizontal="center"/>
    </xf>
    <xf numFmtId="0" fontId="8" fillId="0" borderId="43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3" fillId="0" borderId="50" xfId="0" quotePrefix="1" applyFont="1" applyFill="1" applyBorder="1" applyAlignment="1">
      <alignment horizontal="right"/>
    </xf>
    <xf numFmtId="0" fontId="3" fillId="0" borderId="43" xfId="0" quotePrefix="1" applyFont="1" applyBorder="1" applyAlignment="1">
      <alignment horizontal="right"/>
    </xf>
    <xf numFmtId="0" fontId="3" fillId="0" borderId="43" xfId="0" quotePrefix="1" applyFont="1" applyFill="1" applyBorder="1" applyAlignment="1">
      <alignment horizontal="right"/>
    </xf>
    <xf numFmtId="0" fontId="3" fillId="0" borderId="46" xfId="0" applyFont="1" applyFill="1" applyBorder="1"/>
    <xf numFmtId="0" fontId="3" fillId="0" borderId="46" xfId="0" applyFont="1" applyBorder="1"/>
    <xf numFmtId="0" fontId="3" fillId="0" borderId="43" xfId="0" applyFont="1" applyBorder="1" applyAlignment="1">
      <alignment horizontal="right"/>
    </xf>
    <xf numFmtId="0" fontId="3" fillId="0" borderId="36" xfId="0" quotePrefix="1" applyFont="1" applyBorder="1" applyAlignment="1">
      <alignment horizontal="right"/>
    </xf>
    <xf numFmtId="0" fontId="3" fillId="0" borderId="36" xfId="0" quotePrefix="1" applyFont="1" applyFill="1" applyBorder="1" applyAlignment="1">
      <alignment horizontal="right"/>
    </xf>
    <xf numFmtId="0" fontId="18" fillId="0" borderId="48" xfId="0" applyFont="1" applyFill="1" applyBorder="1" applyAlignment="1">
      <alignment horizontal="right"/>
    </xf>
    <xf numFmtId="0" fontId="3" fillId="0" borderId="49" xfId="0" applyFont="1" applyBorder="1" applyAlignment="1">
      <alignment horizontal="right"/>
    </xf>
    <xf numFmtId="0" fontId="3" fillId="0" borderId="48" xfId="0" applyFont="1" applyFill="1" applyBorder="1" applyAlignment="1">
      <alignment horizontal="right"/>
    </xf>
    <xf numFmtId="0" fontId="3" fillId="0" borderId="36" xfId="0" applyFont="1" applyBorder="1"/>
    <xf numFmtId="0" fontId="3" fillId="0" borderId="27" xfId="0" applyFont="1" applyFill="1" applyBorder="1"/>
    <xf numFmtId="0" fontId="3" fillId="0" borderId="27" xfId="0" applyFont="1" applyBorder="1"/>
    <xf numFmtId="0" fontId="3" fillId="0" borderId="51" xfId="0" applyFont="1" applyFill="1" applyBorder="1" applyAlignment="1">
      <alignment horizontal="right"/>
    </xf>
    <xf numFmtId="0" fontId="3" fillId="0" borderId="43" xfId="0" applyFont="1" applyFill="1" applyBorder="1" applyAlignment="1">
      <alignment horizontal="right"/>
    </xf>
    <xf numFmtId="0" fontId="3" fillId="0" borderId="46" xfId="0" applyFont="1" applyFill="1" applyBorder="1" applyAlignment="1">
      <alignment horizontal="right"/>
    </xf>
    <xf numFmtId="0" fontId="18" fillId="0" borderId="44" xfId="0" applyFont="1" applyFill="1" applyBorder="1" applyAlignment="1">
      <alignment horizontal="right"/>
    </xf>
    <xf numFmtId="0" fontId="3" fillId="0" borderId="47" xfId="0" applyFont="1" applyBorder="1" applyAlignment="1">
      <alignment horizontal="right"/>
    </xf>
    <xf numFmtId="0" fontId="3" fillId="0" borderId="44" xfId="0" applyFont="1" applyFill="1" applyBorder="1" applyAlignment="1">
      <alignment horizontal="right"/>
    </xf>
    <xf numFmtId="0" fontId="3" fillId="0" borderId="51" xfId="0" applyFont="1" applyFill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43" xfId="0" applyFont="1" applyFill="1" applyBorder="1" applyAlignment="1">
      <alignment horizontal="center"/>
    </xf>
    <xf numFmtId="164" fontId="3" fillId="0" borderId="48" xfId="0" applyNumberFormat="1" applyFont="1" applyFill="1" applyBorder="1" applyAlignment="1">
      <alignment horizontal="center"/>
    </xf>
    <xf numFmtId="164" fontId="3" fillId="0" borderId="49" xfId="0" quotePrefix="1" applyNumberFormat="1" applyFont="1" applyFill="1" applyBorder="1" applyAlignment="1">
      <alignment horizontal="center"/>
    </xf>
    <xf numFmtId="164" fontId="3" fillId="0" borderId="47" xfId="0" quotePrefix="1" applyNumberFormat="1" applyFont="1" applyFill="1" applyBorder="1" applyAlignment="1">
      <alignment horizontal="center"/>
    </xf>
    <xf numFmtId="164" fontId="3" fillId="0" borderId="49" xfId="0" applyNumberFormat="1" applyFont="1" applyFill="1" applyBorder="1" applyAlignment="1">
      <alignment horizontal="center"/>
    </xf>
    <xf numFmtId="0" fontId="4" fillId="0" borderId="52" xfId="0" applyFont="1" applyBorder="1" applyAlignment="1">
      <alignment horizontal="center"/>
    </xf>
    <xf numFmtId="0" fontId="3" fillId="0" borderId="53" xfId="0" applyFont="1" applyFill="1" applyBorder="1" applyAlignment="1">
      <alignment horizontal="center"/>
    </xf>
    <xf numFmtId="0" fontId="18" fillId="0" borderId="27" xfId="0" applyFont="1" applyFill="1" applyBorder="1" applyAlignment="1">
      <alignment horizontal="center"/>
    </xf>
    <xf numFmtId="164" fontId="3" fillId="0" borderId="49" xfId="0" quotePrefix="1" applyNumberFormat="1" applyFont="1" applyBorder="1" applyAlignment="1">
      <alignment horizontal="center"/>
    </xf>
    <xf numFmtId="164" fontId="3" fillId="0" borderId="46" xfId="0" quotePrefix="1" applyNumberFormat="1" applyFont="1" applyBorder="1" applyAlignment="1">
      <alignment horizontal="center"/>
    </xf>
    <xf numFmtId="0" fontId="3" fillId="0" borderId="54" xfId="0" applyFont="1" applyFill="1" applyBorder="1" applyAlignment="1">
      <alignment horizontal="center"/>
    </xf>
    <xf numFmtId="0" fontId="3" fillId="0" borderId="55" xfId="0" applyFont="1" applyFill="1" applyBorder="1" applyAlignment="1">
      <alignment horizontal="center"/>
    </xf>
    <xf numFmtId="0" fontId="3" fillId="0" borderId="33" xfId="0" applyFont="1" applyFill="1" applyBorder="1" applyAlignment="1">
      <alignment horizontal="center"/>
    </xf>
    <xf numFmtId="164" fontId="3" fillId="0" borderId="29" xfId="0" quotePrefix="1" applyNumberFormat="1" applyFont="1" applyFill="1" applyBorder="1" applyAlignment="1">
      <alignment horizontal="center"/>
    </xf>
    <xf numFmtId="164" fontId="3" fillId="0" borderId="6" xfId="0" quotePrefix="1" applyNumberFormat="1" applyFont="1" applyBorder="1" applyAlignment="1">
      <alignment horizontal="center"/>
    </xf>
    <xf numFmtId="164" fontId="3" fillId="0" borderId="29" xfId="0" quotePrefix="1" applyNumberFormat="1" applyFont="1" applyBorder="1" applyAlignment="1">
      <alignment horizontal="center"/>
    </xf>
    <xf numFmtId="164" fontId="3" fillId="0" borderId="30" xfId="0" quotePrefix="1" applyNumberFormat="1" applyFont="1" applyFill="1" applyBorder="1" applyAlignment="1">
      <alignment horizontal="center"/>
    </xf>
    <xf numFmtId="0" fontId="3" fillId="0" borderId="56" xfId="0" applyFont="1" applyFill="1" applyBorder="1" applyAlignment="1">
      <alignment horizontal="center"/>
    </xf>
    <xf numFmtId="164" fontId="3" fillId="0" borderId="43" xfId="0" quotePrefix="1" applyNumberFormat="1" applyFont="1" applyFill="1" applyBorder="1" applyAlignment="1">
      <alignment horizontal="center"/>
    </xf>
    <xf numFmtId="164" fontId="3" fillId="0" borderId="43" xfId="0" quotePrefix="1" applyNumberFormat="1" applyFont="1" applyBorder="1" applyAlignment="1">
      <alignment horizontal="center"/>
    </xf>
    <xf numFmtId="164" fontId="3" fillId="0" borderId="24" xfId="0" quotePrefix="1" applyNumberFormat="1" applyFont="1" applyFill="1" applyBorder="1" applyAlignment="1">
      <alignment horizontal="center"/>
    </xf>
    <xf numFmtId="0" fontId="4" fillId="0" borderId="57" xfId="0" applyFont="1" applyBorder="1" applyAlignment="1">
      <alignment horizontal="center"/>
    </xf>
    <xf numFmtId="0" fontId="4" fillId="0" borderId="58" xfId="0" applyFont="1" applyBorder="1" applyAlignment="1">
      <alignment horizontal="center"/>
    </xf>
    <xf numFmtId="0" fontId="3" fillId="0" borderId="38" xfId="0" applyFont="1" applyFill="1" applyBorder="1" applyAlignment="1">
      <alignment horizontal="center"/>
    </xf>
    <xf numFmtId="0" fontId="3" fillId="0" borderId="59" xfId="0" applyFont="1" applyFill="1" applyBorder="1" applyAlignment="1">
      <alignment horizontal="center"/>
    </xf>
    <xf numFmtId="0" fontId="3" fillId="0" borderId="60" xfId="0" quotePrefix="1" applyFont="1" applyFill="1" applyBorder="1" applyAlignment="1">
      <alignment horizontal="center"/>
    </xf>
    <xf numFmtId="0" fontId="4" fillId="0" borderId="61" xfId="0" applyFont="1" applyBorder="1" applyAlignment="1">
      <alignment horizontal="center"/>
    </xf>
    <xf numFmtId="0" fontId="38" fillId="0" borderId="4" xfId="0" applyFont="1" applyFill="1" applyBorder="1" applyAlignment="1">
      <alignment horizontal="center"/>
    </xf>
    <xf numFmtId="10" fontId="3" fillId="0" borderId="0" xfId="1" applyNumberFormat="1" applyFont="1" applyFill="1"/>
    <xf numFmtId="0" fontId="2" fillId="0" borderId="0" xfId="0" applyFont="1" applyFill="1" applyBorder="1"/>
    <xf numFmtId="0" fontId="34" fillId="0" borderId="0" xfId="0" applyFont="1"/>
    <xf numFmtId="165" fontId="18" fillId="0" borderId="0" xfId="1" applyNumberFormat="1" applyFont="1" applyAlignment="1">
      <alignment horizontal="center"/>
    </xf>
    <xf numFmtId="0" fontId="18" fillId="0" borderId="0" xfId="0" applyFont="1" applyFill="1"/>
    <xf numFmtId="0" fontId="18" fillId="0" borderId="0" xfId="0" applyFont="1" applyFill="1" applyBorder="1" applyAlignment="1">
      <alignment horizontal="center"/>
    </xf>
    <xf numFmtId="0" fontId="18" fillId="0" borderId="0" xfId="0" applyFont="1" applyFill="1" applyBorder="1"/>
    <xf numFmtId="164" fontId="3" fillId="6" borderId="48" xfId="0" applyNumberFormat="1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35" fillId="0" borderId="0" xfId="0" applyFont="1" applyFill="1" applyBorder="1" applyAlignment="1">
      <alignment horizontal="center" vertical="center"/>
    </xf>
    <xf numFmtId="0" fontId="35" fillId="0" borderId="0" xfId="0" applyFont="1" applyFill="1" applyAlignment="1">
      <alignment horizontal="center" vertical="center"/>
    </xf>
    <xf numFmtId="0" fontId="5" fillId="0" borderId="0" xfId="0" applyFont="1" applyFill="1" applyBorder="1"/>
    <xf numFmtId="0" fontId="38" fillId="0" borderId="0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4" fontId="3" fillId="0" borderId="0" xfId="0" quotePrefix="1" applyNumberFormat="1" applyFont="1" applyFill="1" applyBorder="1" applyAlignment="1">
      <alignment horizontal="center"/>
    </xf>
    <xf numFmtId="0" fontId="3" fillId="7" borderId="6" xfId="0" applyFont="1" applyFill="1" applyBorder="1"/>
    <xf numFmtId="0" fontId="3" fillId="7" borderId="4" xfId="0" applyFont="1" applyFill="1" applyBorder="1"/>
    <xf numFmtId="0" fontId="3" fillId="7" borderId="27" xfId="0" applyFont="1" applyFill="1" applyBorder="1"/>
    <xf numFmtId="0" fontId="3" fillId="7" borderId="36" xfId="0" applyFont="1" applyFill="1" applyBorder="1"/>
    <xf numFmtId="0" fontId="3" fillId="7" borderId="46" xfId="0" applyFont="1" applyFill="1" applyBorder="1"/>
    <xf numFmtId="0" fontId="3" fillId="7" borderId="6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7" xfId="0" applyFont="1" applyFill="1" applyBorder="1" applyAlignment="1">
      <alignment horizontal="center"/>
    </xf>
    <xf numFmtId="0" fontId="3" fillId="7" borderId="36" xfId="0" applyFont="1" applyFill="1" applyBorder="1" applyAlignment="1">
      <alignment horizontal="center"/>
    </xf>
    <xf numFmtId="164" fontId="3" fillId="7" borderId="35" xfId="0" quotePrefix="1" applyNumberFormat="1" applyFont="1" applyFill="1" applyBorder="1" applyAlignment="1">
      <alignment horizontal="center"/>
    </xf>
    <xf numFmtId="0" fontId="5" fillId="7" borderId="5" xfId="0" applyFont="1" applyFill="1" applyBorder="1"/>
    <xf numFmtId="165" fontId="3" fillId="0" borderId="0" xfId="1" applyNumberFormat="1" applyFont="1" applyAlignment="1"/>
    <xf numFmtId="165" fontId="18" fillId="8" borderId="0" xfId="1" applyNumberFormat="1" applyFont="1" applyFill="1" applyAlignment="1">
      <alignment horizontal="center"/>
    </xf>
    <xf numFmtId="165" fontId="3" fillId="7" borderId="0" xfId="1" applyNumberFormat="1" applyFont="1" applyFill="1"/>
    <xf numFmtId="164" fontId="3" fillId="0" borderId="0" xfId="0" applyNumberFormat="1" applyFont="1" applyAlignment="1">
      <alignment horizontal="center"/>
    </xf>
    <xf numFmtId="165" fontId="18" fillId="0" borderId="0" xfId="0" applyNumberFormat="1" applyFont="1" applyAlignment="1">
      <alignment horizontal="center"/>
    </xf>
    <xf numFmtId="0" fontId="2" fillId="0" borderId="0" xfId="0" applyFont="1" applyFill="1"/>
    <xf numFmtId="0" fontId="2" fillId="0" borderId="0" xfId="0" applyFont="1" applyFill="1" applyProtection="1">
      <protection hidden="1"/>
    </xf>
    <xf numFmtId="0" fontId="2" fillId="0" borderId="0" xfId="0" applyFont="1" applyFill="1" applyBorder="1" applyProtection="1">
      <protection hidden="1"/>
    </xf>
    <xf numFmtId="0" fontId="2" fillId="0" borderId="0" xfId="0" applyFont="1" applyFill="1" applyBorder="1" applyAlignment="1"/>
    <xf numFmtId="0" fontId="5" fillId="0" borderId="25" xfId="0" applyFont="1" applyFill="1" applyBorder="1"/>
    <xf numFmtId="0" fontId="6" fillId="0" borderId="62" xfId="0" applyFont="1" applyBorder="1"/>
    <xf numFmtId="0" fontId="2" fillId="0" borderId="0" xfId="0" applyFont="1" applyFill="1" applyBorder="1" applyAlignment="1">
      <alignment horizontal="left"/>
    </xf>
    <xf numFmtId="10" fontId="2" fillId="0" borderId="0" xfId="1" applyNumberFormat="1" applyFont="1" applyFill="1"/>
    <xf numFmtId="0" fontId="2" fillId="0" borderId="4" xfId="0" applyFont="1" applyFill="1" applyBorder="1" applyAlignment="1">
      <alignment horizontal="center"/>
    </xf>
    <xf numFmtId="0" fontId="2" fillId="0" borderId="27" xfId="0" applyFont="1" applyFill="1" applyBorder="1" applyAlignment="1" applyProtection="1">
      <alignment horizontal="center"/>
    </xf>
    <xf numFmtId="0" fontId="18" fillId="0" borderId="56" xfId="0" applyFont="1" applyBorder="1" applyAlignment="1">
      <alignment horizontal="center"/>
    </xf>
    <xf numFmtId="0" fontId="2" fillId="0" borderId="56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/>
    <xf numFmtId="0" fontId="39" fillId="0" borderId="0" xfId="0" applyFont="1"/>
    <xf numFmtId="0" fontId="40" fillId="0" borderId="63" xfId="0" applyFont="1" applyBorder="1" applyAlignment="1"/>
    <xf numFmtId="0" fontId="40" fillId="0" borderId="63" xfId="0" quotePrefix="1" applyFont="1" applyBorder="1" applyAlignment="1"/>
    <xf numFmtId="0" fontId="40" fillId="0" borderId="64" xfId="0" applyFont="1" applyBorder="1" applyAlignment="1"/>
    <xf numFmtId="0" fontId="39" fillId="9" borderId="46" xfId="0" applyFont="1" applyFill="1" applyBorder="1" applyAlignment="1"/>
    <xf numFmtId="0" fontId="39" fillId="9" borderId="47" xfId="0" applyFont="1" applyFill="1" applyBorder="1" applyAlignment="1"/>
    <xf numFmtId="0" fontId="41" fillId="0" borderId="0" xfId="0" applyFont="1"/>
    <xf numFmtId="0" fontId="3" fillId="0" borderId="4" xfId="0" applyFont="1" applyBorder="1" applyAlignment="1">
      <alignment textRotation="90"/>
    </xf>
    <xf numFmtId="0" fontId="0" fillId="10" borderId="4" xfId="0" applyFill="1" applyBorder="1"/>
    <xf numFmtId="0" fontId="0" fillId="11" borderId="4" xfId="0" applyFill="1" applyBorder="1"/>
    <xf numFmtId="0" fontId="0" fillId="12" borderId="0" xfId="0" applyFill="1"/>
    <xf numFmtId="0" fontId="42" fillId="0" borderId="0" xfId="0" applyFont="1"/>
    <xf numFmtId="0" fontId="42" fillId="13" borderId="4" xfId="0" applyFont="1" applyFill="1" applyBorder="1"/>
    <xf numFmtId="0" fontId="42" fillId="14" borderId="4" xfId="0" applyFont="1" applyFill="1" applyBorder="1"/>
    <xf numFmtId="0" fontId="3" fillId="0" borderId="44" xfId="0" applyFont="1" applyBorder="1" applyAlignment="1">
      <alignment textRotation="90"/>
    </xf>
    <xf numFmtId="0" fontId="3" fillId="10" borderId="23" xfId="0" applyFont="1" applyFill="1" applyBorder="1" applyAlignment="1">
      <alignment textRotation="90"/>
    </xf>
    <xf numFmtId="0" fontId="43" fillId="13" borderId="23" xfId="0" applyFont="1" applyFill="1" applyBorder="1" applyAlignment="1">
      <alignment textRotation="90"/>
    </xf>
    <xf numFmtId="0" fontId="3" fillId="11" borderId="23" xfId="0" applyFont="1" applyFill="1" applyBorder="1" applyAlignment="1">
      <alignment textRotation="90"/>
    </xf>
    <xf numFmtId="0" fontId="43" fillId="14" borderId="23" xfId="0" applyFont="1" applyFill="1" applyBorder="1" applyAlignment="1">
      <alignment textRotation="90"/>
    </xf>
    <xf numFmtId="0" fontId="3" fillId="11" borderId="48" xfId="0" applyFont="1" applyFill="1" applyBorder="1" applyAlignment="1">
      <alignment textRotation="90"/>
    </xf>
    <xf numFmtId="0" fontId="3" fillId="0" borderId="23" xfId="0" applyFont="1" applyBorder="1" applyAlignment="1">
      <alignment textRotation="90"/>
    </xf>
    <xf numFmtId="0" fontId="0" fillId="10" borderId="65" xfId="0" applyFill="1" applyBorder="1"/>
    <xf numFmtId="0" fontId="42" fillId="13" borderId="65" xfId="0" applyFont="1" applyFill="1" applyBorder="1"/>
    <xf numFmtId="0" fontId="0" fillId="11" borderId="65" xfId="0" applyFill="1" applyBorder="1"/>
    <xf numFmtId="0" fontId="42" fillId="14" borderId="65" xfId="0" applyFont="1" applyFill="1" applyBorder="1"/>
    <xf numFmtId="0" fontId="0" fillId="11" borderId="51" xfId="0" applyFill="1" applyBorder="1"/>
    <xf numFmtId="0" fontId="0" fillId="0" borderId="34" xfId="0" applyBorder="1"/>
    <xf numFmtId="0" fontId="0" fillId="11" borderId="0" xfId="0" applyFill="1" applyBorder="1"/>
    <xf numFmtId="0" fontId="0" fillId="0" borderId="60" xfId="0" applyBorder="1"/>
    <xf numFmtId="0" fontId="0" fillId="10" borderId="52" xfId="0" applyFill="1" applyBorder="1"/>
    <xf numFmtId="0" fontId="42" fillId="13" borderId="52" xfId="0" applyFont="1" applyFill="1" applyBorder="1"/>
    <xf numFmtId="0" fontId="0" fillId="11" borderId="52" xfId="0" applyFill="1" applyBorder="1"/>
    <xf numFmtId="0" fontId="42" fillId="14" borderId="52" xfId="0" applyFont="1" applyFill="1" applyBorder="1"/>
    <xf numFmtId="0" fontId="0" fillId="11" borderId="66" xfId="0" applyFill="1" applyBorder="1"/>
    <xf numFmtId="0" fontId="0" fillId="0" borderId="67" xfId="0" applyBorder="1"/>
    <xf numFmtId="0" fontId="0" fillId="15" borderId="31" xfId="0" applyFill="1" applyBorder="1"/>
    <xf numFmtId="0" fontId="0" fillId="15" borderId="11" xfId="0" applyFill="1" applyBorder="1"/>
    <xf numFmtId="0" fontId="0" fillId="15" borderId="68" xfId="0" applyFill="1" applyBorder="1"/>
    <xf numFmtId="0" fontId="0" fillId="16" borderId="31" xfId="0" applyFill="1" applyBorder="1"/>
    <xf numFmtId="0" fontId="0" fillId="16" borderId="11" xfId="0" applyFill="1" applyBorder="1"/>
    <xf numFmtId="0" fontId="0" fillId="16" borderId="68" xfId="0" applyFill="1" applyBorder="1"/>
    <xf numFmtId="0" fontId="3" fillId="17" borderId="23" xfId="0" applyFont="1" applyFill="1" applyBorder="1" applyAlignment="1">
      <alignment textRotation="90"/>
    </xf>
    <xf numFmtId="0" fontId="0" fillId="17" borderId="0" xfId="0" applyFill="1"/>
    <xf numFmtId="0" fontId="3" fillId="12" borderId="23" xfId="0" applyFont="1" applyFill="1" applyBorder="1" applyAlignment="1">
      <alignment textRotation="90"/>
    </xf>
    <xf numFmtId="0" fontId="3" fillId="16" borderId="23" xfId="0" applyFont="1" applyFill="1" applyBorder="1" applyAlignment="1">
      <alignment textRotation="90"/>
    </xf>
    <xf numFmtId="0" fontId="0" fillId="16" borderId="0" xfId="0" applyFill="1"/>
    <xf numFmtId="0" fontId="11" fillId="2" borderId="0" xfId="0" applyFont="1" applyFill="1" applyAlignment="1">
      <alignment horizontal="center" wrapText="1"/>
    </xf>
    <xf numFmtId="0" fontId="8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8" fillId="0" borderId="63" xfId="0" applyFont="1" applyBorder="1" applyAlignment="1">
      <alignment horizontal="center"/>
    </xf>
    <xf numFmtId="0" fontId="2" fillId="0" borderId="69" xfId="0" applyFont="1" applyBorder="1" applyAlignment="1"/>
    <xf numFmtId="0" fontId="8" fillId="0" borderId="0" xfId="0" quotePrefix="1" applyFont="1" applyFill="1" applyBorder="1" applyAlignment="1">
      <alignment horizontal="center"/>
    </xf>
    <xf numFmtId="0" fontId="8" fillId="7" borderId="63" xfId="0" applyFont="1" applyFill="1" applyBorder="1" applyAlignment="1">
      <alignment horizontal="center"/>
    </xf>
    <xf numFmtId="0" fontId="2" fillId="7" borderId="69" xfId="0" applyFont="1" applyFill="1" applyBorder="1" applyAlignment="1">
      <alignment horizontal="center"/>
    </xf>
    <xf numFmtId="0" fontId="8" fillId="10" borderId="63" xfId="0" quotePrefix="1" applyFont="1" applyFill="1" applyBorder="1" applyAlignment="1">
      <alignment horizontal="center"/>
    </xf>
    <xf numFmtId="0" fontId="2" fillId="10" borderId="69" xfId="0" applyFont="1" applyFill="1" applyBorder="1" applyAlignment="1"/>
    <xf numFmtId="0" fontId="2" fillId="10" borderId="70" xfId="0" applyFont="1" applyFill="1" applyBorder="1" applyAlignment="1"/>
    <xf numFmtId="0" fontId="2" fillId="0" borderId="69" xfId="0" applyFont="1" applyBorder="1" applyAlignment="1">
      <alignment horizontal="center"/>
    </xf>
    <xf numFmtId="0" fontId="2" fillId="0" borderId="71" xfId="0" applyFont="1" applyBorder="1" applyAlignment="1">
      <alignment horizontal="center"/>
    </xf>
    <xf numFmtId="0" fontId="18" fillId="9" borderId="46" xfId="0" applyFont="1" applyFill="1" applyBorder="1" applyAlignment="1">
      <alignment horizontal="center"/>
    </xf>
    <xf numFmtId="0" fontId="18" fillId="9" borderId="43" xfId="0" applyFont="1" applyFill="1" applyBorder="1" applyAlignment="1">
      <alignment horizontal="center"/>
    </xf>
    <xf numFmtId="0" fontId="18" fillId="9" borderId="36" xfId="0" applyFont="1" applyFill="1" applyBorder="1" applyAlignment="1">
      <alignment horizontal="center"/>
    </xf>
    <xf numFmtId="0" fontId="18" fillId="19" borderId="46" xfId="0" applyFont="1" applyFill="1" applyBorder="1" applyAlignment="1">
      <alignment horizontal="center"/>
    </xf>
    <xf numFmtId="0" fontId="18" fillId="19" borderId="43" xfId="0" applyFont="1" applyFill="1" applyBorder="1" applyAlignment="1">
      <alignment horizontal="center"/>
    </xf>
    <xf numFmtId="0" fontId="18" fillId="19" borderId="36" xfId="0" applyFont="1" applyFill="1" applyBorder="1" applyAlignment="1">
      <alignment horizontal="center"/>
    </xf>
    <xf numFmtId="0" fontId="18" fillId="18" borderId="46" xfId="0" applyFont="1" applyFill="1" applyBorder="1" applyAlignment="1">
      <alignment horizontal="center"/>
    </xf>
    <xf numFmtId="0" fontId="18" fillId="18" borderId="43" xfId="0" applyFont="1" applyFill="1" applyBorder="1" applyAlignment="1">
      <alignment horizontal="center"/>
    </xf>
    <xf numFmtId="0" fontId="18" fillId="18" borderId="36" xfId="0" applyFont="1" applyFill="1" applyBorder="1" applyAlignment="1">
      <alignment horizontal="center"/>
    </xf>
    <xf numFmtId="0" fontId="18" fillId="10" borderId="46" xfId="0" applyFont="1" applyFill="1" applyBorder="1" applyAlignment="1">
      <alignment horizontal="center"/>
    </xf>
    <xf numFmtId="0" fontId="18" fillId="10" borderId="43" xfId="0" applyFont="1" applyFill="1" applyBorder="1" applyAlignment="1">
      <alignment horizontal="center"/>
    </xf>
    <xf numFmtId="0" fontId="18" fillId="10" borderId="36" xfId="0" applyFont="1" applyFill="1" applyBorder="1" applyAlignment="1">
      <alignment horizontal="center"/>
    </xf>
    <xf numFmtId="0" fontId="18" fillId="7" borderId="46" xfId="0" applyFont="1" applyFill="1" applyBorder="1" applyAlignment="1">
      <alignment horizontal="center"/>
    </xf>
    <xf numFmtId="0" fontId="18" fillId="7" borderId="43" xfId="0" applyFont="1" applyFill="1" applyBorder="1" applyAlignment="1">
      <alignment horizontal="center"/>
    </xf>
    <xf numFmtId="0" fontId="18" fillId="7" borderId="36" xfId="0" applyFont="1" applyFill="1" applyBorder="1" applyAlignment="1">
      <alignment horizontal="center"/>
    </xf>
    <xf numFmtId="0" fontId="18" fillId="7" borderId="47" xfId="0" applyFont="1" applyFill="1" applyBorder="1" applyAlignment="1">
      <alignment horizontal="center"/>
    </xf>
    <xf numFmtId="0" fontId="18" fillId="7" borderId="56" xfId="0" applyFont="1" applyFill="1" applyBorder="1" applyAlignment="1">
      <alignment horizontal="center"/>
    </xf>
    <xf numFmtId="0" fontId="18" fillId="18" borderId="47" xfId="0" applyFont="1" applyFill="1" applyBorder="1" applyAlignment="1">
      <alignment horizontal="center"/>
    </xf>
    <xf numFmtId="0" fontId="18" fillId="18" borderId="56" xfId="0" applyFont="1" applyFill="1" applyBorder="1" applyAlignment="1">
      <alignment horizontal="center"/>
    </xf>
    <xf numFmtId="0" fontId="3" fillId="0" borderId="0" xfId="0" applyFont="1" applyBorder="1" applyAlignment="1"/>
    <xf numFmtId="0" fontId="2" fillId="0" borderId="0" xfId="0" applyFont="1" applyAlignment="1"/>
    <xf numFmtId="0" fontId="8" fillId="0" borderId="63" xfId="0" quotePrefix="1" applyFont="1" applyBorder="1" applyAlignment="1">
      <alignment horizontal="center"/>
    </xf>
    <xf numFmtId="0" fontId="2" fillId="0" borderId="70" xfId="0" applyFont="1" applyBorder="1" applyAlignment="1">
      <alignment horizontal="center"/>
    </xf>
    <xf numFmtId="0" fontId="8" fillId="18" borderId="63" xfId="0" applyFont="1" applyFill="1" applyBorder="1" applyAlignment="1">
      <alignment horizontal="center"/>
    </xf>
    <xf numFmtId="0" fontId="2" fillId="18" borderId="69" xfId="0" applyFont="1" applyFill="1" applyBorder="1" applyAlignment="1">
      <alignment horizontal="center"/>
    </xf>
    <xf numFmtId="0" fontId="2" fillId="18" borderId="70" xfId="0" applyFont="1" applyFill="1" applyBorder="1" applyAlignment="1">
      <alignment horizontal="center"/>
    </xf>
    <xf numFmtId="0" fontId="8" fillId="19" borderId="63" xfId="0" applyFont="1" applyFill="1" applyBorder="1" applyAlignment="1">
      <alignment horizontal="center"/>
    </xf>
    <xf numFmtId="0" fontId="2" fillId="19" borderId="69" xfId="0" applyFont="1" applyFill="1" applyBorder="1" applyAlignment="1">
      <alignment horizontal="center"/>
    </xf>
    <xf numFmtId="0" fontId="2" fillId="19" borderId="70" xfId="0" applyFont="1" applyFill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7" borderId="70" xfId="0" applyFont="1" applyFill="1" applyBorder="1" applyAlignment="1">
      <alignment horizontal="center"/>
    </xf>
  </cellXfs>
  <cellStyles count="2">
    <cellStyle name="Normal" xfId="0" builtinId="0"/>
    <cellStyle name="Porcentaje" xfId="1" builtinId="5"/>
  </cellStyles>
  <dxfs count="27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4166666666666696E-2"/>
          <c:y val="4.8611111111111112E-2"/>
          <c:w val="0.56458333333333333"/>
          <c:h val="0.64583333333333381"/>
        </c:manualLayout>
      </c:layout>
      <c:lineChart>
        <c:grouping val="standard"/>
        <c:varyColors val="0"/>
        <c:ser>
          <c:idx val="0"/>
          <c:order val="0"/>
          <c:tx>
            <c:strRef>
              <c:f>ESTADISTICAS!$AC$6</c:f>
              <c:strCache>
                <c:ptCount val="1"/>
                <c:pt idx="0">
                  <c:v>LIC. EN INFORMATICA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ESTADISTICAS!$AC$7:$AC$17</c:f>
              <c:numCache>
                <c:formatCode>General</c:formatCode>
                <c:ptCount val="11"/>
                <c:pt idx="0">
                  <c:v>251</c:v>
                </c:pt>
                <c:pt idx="1">
                  <c:v>252</c:v>
                </c:pt>
                <c:pt idx="2">
                  <c:v>207</c:v>
                </c:pt>
                <c:pt idx="3">
                  <c:v>214</c:v>
                </c:pt>
                <c:pt idx="4">
                  <c:v>179</c:v>
                </c:pt>
                <c:pt idx="5">
                  <c:v>209</c:v>
                </c:pt>
                <c:pt idx="6">
                  <c:v>166</c:v>
                </c:pt>
                <c:pt idx="7">
                  <c:v>181</c:v>
                </c:pt>
                <c:pt idx="8">
                  <c:v>158</c:v>
                </c:pt>
                <c:pt idx="9">
                  <c:v>184</c:v>
                </c:pt>
                <c:pt idx="10">
                  <c:v>152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ESTADISTICAS!$AD$6</c:f>
              <c:strCache>
                <c:ptCount val="1"/>
                <c:pt idx="0">
                  <c:v>LIC. EN CONTADURIA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ESTADISTICAS!$AD$7:$AD$17</c:f>
              <c:numCache>
                <c:formatCode>General</c:formatCode>
                <c:ptCount val="11"/>
                <c:pt idx="0">
                  <c:v>364</c:v>
                </c:pt>
                <c:pt idx="1">
                  <c:v>405</c:v>
                </c:pt>
                <c:pt idx="2">
                  <c:v>387</c:v>
                </c:pt>
                <c:pt idx="3">
                  <c:v>478</c:v>
                </c:pt>
                <c:pt idx="4">
                  <c:v>358</c:v>
                </c:pt>
                <c:pt idx="5">
                  <c:v>411</c:v>
                </c:pt>
                <c:pt idx="6">
                  <c:v>329</c:v>
                </c:pt>
                <c:pt idx="7">
                  <c:v>369</c:v>
                </c:pt>
                <c:pt idx="8">
                  <c:v>296</c:v>
                </c:pt>
                <c:pt idx="9">
                  <c:v>342</c:v>
                </c:pt>
                <c:pt idx="10">
                  <c:v>272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8758048"/>
        <c:axId val="568755328"/>
      </c:lineChart>
      <c:catAx>
        <c:axId val="5687580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68755328"/>
        <c:crosses val="autoZero"/>
        <c:auto val="1"/>
        <c:lblAlgn val="ctr"/>
        <c:lblOffset val="100"/>
        <c:noMultiLvlLbl val="0"/>
      </c:catAx>
      <c:valAx>
        <c:axId val="56875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87580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01010101010102"/>
          <c:y val="3.0701754385964918E-2"/>
          <c:w val="0.51717171717171739"/>
          <c:h val="0.79166666666666652"/>
        </c:manualLayout>
      </c:layout>
      <c:lineChart>
        <c:grouping val="standard"/>
        <c:varyColors val="0"/>
        <c:ser>
          <c:idx val="0"/>
          <c:order val="0"/>
          <c:tx>
            <c:strRef>
              <c:f>ESTADISTICAS!$AE$6</c:f>
              <c:strCache>
                <c:ptCount val="1"/>
                <c:pt idx="0">
                  <c:v>ING. ELECTRONICA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ESTADISTICAS!$AE$7:$AE$17</c:f>
              <c:numCache>
                <c:formatCode>General</c:formatCode>
                <c:ptCount val="11"/>
                <c:pt idx="0">
                  <c:v>327</c:v>
                </c:pt>
                <c:pt idx="1">
                  <c:v>355</c:v>
                </c:pt>
                <c:pt idx="2">
                  <c:v>315</c:v>
                </c:pt>
                <c:pt idx="3">
                  <c:v>344</c:v>
                </c:pt>
                <c:pt idx="4">
                  <c:v>277</c:v>
                </c:pt>
                <c:pt idx="5">
                  <c:v>329</c:v>
                </c:pt>
                <c:pt idx="6">
                  <c:v>260</c:v>
                </c:pt>
                <c:pt idx="7">
                  <c:v>286</c:v>
                </c:pt>
                <c:pt idx="8">
                  <c:v>235</c:v>
                </c:pt>
                <c:pt idx="9">
                  <c:v>248</c:v>
                </c:pt>
                <c:pt idx="10">
                  <c:v>213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ESTADISTICAS!$AF$6</c:f>
              <c:strCache>
                <c:ptCount val="1"/>
                <c:pt idx="0">
                  <c:v>ING. ELECTRICA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ESTADISTICAS!$AF$7:$AF$17</c:f>
              <c:numCache>
                <c:formatCode>General</c:formatCode>
                <c:ptCount val="11"/>
                <c:pt idx="0">
                  <c:v>154</c:v>
                </c:pt>
                <c:pt idx="1">
                  <c:v>150</c:v>
                </c:pt>
                <c:pt idx="2">
                  <c:v>143</c:v>
                </c:pt>
                <c:pt idx="3">
                  <c:v>149</c:v>
                </c:pt>
                <c:pt idx="4">
                  <c:v>111</c:v>
                </c:pt>
                <c:pt idx="5">
                  <c:v>139</c:v>
                </c:pt>
                <c:pt idx="6">
                  <c:v>122</c:v>
                </c:pt>
                <c:pt idx="7">
                  <c:v>150</c:v>
                </c:pt>
                <c:pt idx="8">
                  <c:v>135</c:v>
                </c:pt>
                <c:pt idx="9">
                  <c:v>155</c:v>
                </c:pt>
                <c:pt idx="10">
                  <c:v>127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ESTADISTICAS!$AG$6</c:f>
              <c:strCache>
                <c:ptCount val="1"/>
                <c:pt idx="0">
                  <c:v>ING. INDUSTRIAL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ESTADISTICAS!$AG$7:$AG$17</c:f>
              <c:numCache>
                <c:formatCode>General</c:formatCode>
                <c:ptCount val="11"/>
                <c:pt idx="0">
                  <c:v>868</c:v>
                </c:pt>
                <c:pt idx="1">
                  <c:v>953</c:v>
                </c:pt>
                <c:pt idx="2">
                  <c:v>757</c:v>
                </c:pt>
                <c:pt idx="3">
                  <c:v>823</c:v>
                </c:pt>
                <c:pt idx="4">
                  <c:v>674</c:v>
                </c:pt>
                <c:pt idx="5">
                  <c:v>712</c:v>
                </c:pt>
                <c:pt idx="6">
                  <c:v>583</c:v>
                </c:pt>
                <c:pt idx="7">
                  <c:v>651</c:v>
                </c:pt>
                <c:pt idx="8">
                  <c:v>533</c:v>
                </c:pt>
                <c:pt idx="9">
                  <c:v>595</c:v>
                </c:pt>
                <c:pt idx="10">
                  <c:v>485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ESTADISTICAS!$AH$6</c:f>
              <c:strCache>
                <c:ptCount val="1"/>
                <c:pt idx="0">
                  <c:v>ING. MECANICA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ESTADISTICAS!$AH$7:$AH$17</c:f>
              <c:numCache>
                <c:formatCode>General</c:formatCode>
                <c:ptCount val="11"/>
                <c:pt idx="0">
                  <c:v>352</c:v>
                </c:pt>
                <c:pt idx="1">
                  <c:v>391</c:v>
                </c:pt>
                <c:pt idx="2">
                  <c:v>362</c:v>
                </c:pt>
                <c:pt idx="3">
                  <c:v>384</c:v>
                </c:pt>
                <c:pt idx="4">
                  <c:v>342</c:v>
                </c:pt>
                <c:pt idx="5">
                  <c:v>348</c:v>
                </c:pt>
                <c:pt idx="6">
                  <c:v>283</c:v>
                </c:pt>
                <c:pt idx="7">
                  <c:v>301</c:v>
                </c:pt>
                <c:pt idx="8">
                  <c:v>253</c:v>
                </c:pt>
                <c:pt idx="9">
                  <c:v>271</c:v>
                </c:pt>
                <c:pt idx="10">
                  <c:v>267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ESTADISTICAS!$AI$6</c:f>
              <c:strCache>
                <c:ptCount val="1"/>
                <c:pt idx="0">
                  <c:v>ING EN SIST.COPUTACIONALES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ESTADISTICAS!$AI$7:$AI$17</c:f>
              <c:numCache>
                <c:formatCode>General</c:formatCode>
                <c:ptCount val="11"/>
                <c:pt idx="0">
                  <c:v>328</c:v>
                </c:pt>
                <c:pt idx="1">
                  <c:v>420</c:v>
                </c:pt>
                <c:pt idx="2">
                  <c:v>391</c:v>
                </c:pt>
                <c:pt idx="3">
                  <c:v>419</c:v>
                </c:pt>
                <c:pt idx="4">
                  <c:v>380</c:v>
                </c:pt>
                <c:pt idx="5">
                  <c:v>408</c:v>
                </c:pt>
                <c:pt idx="6">
                  <c:v>303</c:v>
                </c:pt>
                <c:pt idx="7">
                  <c:v>379</c:v>
                </c:pt>
                <c:pt idx="8">
                  <c:v>297</c:v>
                </c:pt>
                <c:pt idx="9">
                  <c:v>366</c:v>
                </c:pt>
                <c:pt idx="10">
                  <c:v>273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ESTADISTICAS!$AJ$6</c:f>
              <c:strCache>
                <c:ptCount val="1"/>
                <c:pt idx="0">
                  <c:v>ING. QUIMICA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ESTADISTICAS!$AJ$7:$AJ$17</c:f>
              <c:numCache>
                <c:formatCode>General</c:formatCode>
                <c:ptCount val="11"/>
                <c:pt idx="0">
                  <c:v>162</c:v>
                </c:pt>
                <c:pt idx="1">
                  <c:v>190</c:v>
                </c:pt>
                <c:pt idx="2">
                  <c:v>188</c:v>
                </c:pt>
                <c:pt idx="3">
                  <c:v>202</c:v>
                </c:pt>
                <c:pt idx="4">
                  <c:v>181</c:v>
                </c:pt>
                <c:pt idx="5">
                  <c:v>231</c:v>
                </c:pt>
                <c:pt idx="6">
                  <c:v>189</c:v>
                </c:pt>
                <c:pt idx="7">
                  <c:v>230</c:v>
                </c:pt>
                <c:pt idx="8">
                  <c:v>195</c:v>
                </c:pt>
                <c:pt idx="9">
                  <c:v>228</c:v>
                </c:pt>
                <c:pt idx="10">
                  <c:v>209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ESTADISTICAS!$AK$6</c:f>
              <c:strCache>
                <c:ptCount val="1"/>
                <c:pt idx="0">
                  <c:v>ING. MECATRONICA</c:v>
                </c:pt>
              </c:strCache>
            </c:strRef>
          </c:tx>
          <c:marker>
            <c:symbol val="none"/>
          </c:marker>
          <c:cat>
            <c:strRef>
              <c:f>ESTADISTICAS!$AB$7:$AB$17</c:f>
              <c:strCache>
                <c:ptCount val="11"/>
                <c:pt idx="0">
                  <c:v>Ago-Dic 2002</c:v>
                </c:pt>
                <c:pt idx="1">
                  <c:v>Ago-Dic 2003</c:v>
                </c:pt>
                <c:pt idx="2">
                  <c:v>Ago-Dic 2004</c:v>
                </c:pt>
                <c:pt idx="3">
                  <c:v>Ago-Dic 2005</c:v>
                </c:pt>
                <c:pt idx="4">
                  <c:v>Ago-Dic 2006</c:v>
                </c:pt>
                <c:pt idx="5">
                  <c:v>Ago-Dic 2007</c:v>
                </c:pt>
                <c:pt idx="6">
                  <c:v>Ago-Dic 2008</c:v>
                </c:pt>
                <c:pt idx="7">
                  <c:v>Ago-Dic 2009</c:v>
                </c:pt>
                <c:pt idx="8">
                  <c:v>Ago-Dic 2010</c:v>
                </c:pt>
                <c:pt idx="9">
                  <c:v>Ago-Dic 2011</c:v>
                </c:pt>
                <c:pt idx="10">
                  <c:v>Ago-Dic 2012</c:v>
                </c:pt>
              </c:strCache>
            </c:strRef>
          </c:cat>
          <c:val>
            <c:numRef>
              <c:f>ESTADISTICAS!$AK$7:$AK$17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92</c:v>
                </c:pt>
                <c:pt idx="6">
                  <c:v>84</c:v>
                </c:pt>
                <c:pt idx="7">
                  <c:v>292</c:v>
                </c:pt>
                <c:pt idx="8">
                  <c:v>258</c:v>
                </c:pt>
                <c:pt idx="9">
                  <c:v>422</c:v>
                </c:pt>
                <c:pt idx="10">
                  <c:v>387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8757504"/>
        <c:axId val="568756960"/>
      </c:lineChart>
      <c:catAx>
        <c:axId val="568757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68756960"/>
        <c:crosses val="autoZero"/>
        <c:auto val="1"/>
        <c:lblAlgn val="ctr"/>
        <c:lblOffset val="100"/>
        <c:noMultiLvlLbl val="0"/>
      </c:catAx>
      <c:valAx>
        <c:axId val="5687569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687575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541666666666676"/>
          <c:y val="4.8611111111111112E-2"/>
          <c:w val="0.52708333333333335"/>
          <c:h val="0.82986111111111138"/>
        </c:manualLayout>
      </c:layout>
      <c:lineChart>
        <c:grouping val="standard"/>
        <c:varyColors val="0"/>
        <c:ser>
          <c:idx val="0"/>
          <c:order val="0"/>
          <c:tx>
            <c:strRef>
              <c:f>ESTADISTICAS!$AL$6</c:f>
              <c:strCache>
                <c:ptCount val="1"/>
                <c:pt idx="0">
                  <c:v>ING. EN LOGISTICA</c:v>
                </c:pt>
              </c:strCache>
            </c:strRef>
          </c:tx>
          <c:marker>
            <c:symbol val="none"/>
          </c:marker>
          <c:cat>
            <c:strRef>
              <c:f>ESTADISTICAS!$AB$15:$AB$17</c:f>
              <c:strCache>
                <c:ptCount val="3"/>
                <c:pt idx="0">
                  <c:v>Ago-Dic 2010</c:v>
                </c:pt>
                <c:pt idx="1">
                  <c:v>Ago-Dic 2011</c:v>
                </c:pt>
                <c:pt idx="2">
                  <c:v>Ago-Dic 2012</c:v>
                </c:pt>
              </c:strCache>
            </c:strRef>
          </c:cat>
          <c:val>
            <c:numRef>
              <c:f>ESTADISTICAS!$AL$15:$AL$17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ESTADISTICAS!$AM$6</c:f>
              <c:strCache>
                <c:ptCount val="1"/>
                <c:pt idx="0">
                  <c:v>ING EN ENERGIAS RENOVABLES</c:v>
                </c:pt>
              </c:strCache>
            </c:strRef>
          </c:tx>
          <c:marker>
            <c:symbol val="none"/>
          </c:marker>
          <c:cat>
            <c:strRef>
              <c:f>ESTADISTICAS!$AB$15:$AB$17</c:f>
              <c:strCache>
                <c:ptCount val="3"/>
                <c:pt idx="0">
                  <c:v>Ago-Dic 2010</c:v>
                </c:pt>
                <c:pt idx="1">
                  <c:v>Ago-Dic 2011</c:v>
                </c:pt>
                <c:pt idx="2">
                  <c:v>Ago-Dic 2012</c:v>
                </c:pt>
              </c:strCache>
            </c:strRef>
          </c:cat>
          <c:val>
            <c:numRef>
              <c:f>ESTADISTICAS!$AM$15:$AM$17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ESTADISTICAS!$AN$6</c:f>
              <c:strCache>
                <c:ptCount val="1"/>
                <c:pt idx="0">
                  <c:v>CONTADOR PUBLICO</c:v>
                </c:pt>
              </c:strCache>
            </c:strRef>
          </c:tx>
          <c:marker>
            <c:symbol val="none"/>
          </c:marker>
          <c:cat>
            <c:strRef>
              <c:f>ESTADISTICAS!$AB$15:$AB$17</c:f>
              <c:strCache>
                <c:ptCount val="3"/>
                <c:pt idx="0">
                  <c:v>Ago-Dic 2010</c:v>
                </c:pt>
                <c:pt idx="1">
                  <c:v>Ago-Dic 2011</c:v>
                </c:pt>
                <c:pt idx="2">
                  <c:v>Ago-Dic 2012</c:v>
                </c:pt>
              </c:strCache>
            </c:strRef>
          </c:cat>
          <c:val>
            <c:numRef>
              <c:f>ESTADISTICAS!$AN$15:$AN$17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ESTADISTICAS!$AO$6</c:f>
              <c:strCache>
                <c:ptCount val="1"/>
                <c:pt idx="0">
                  <c:v>ING. EN GESTION EMPRESARIAL</c:v>
                </c:pt>
              </c:strCache>
            </c:strRef>
          </c:tx>
          <c:marker>
            <c:symbol val="none"/>
          </c:marker>
          <c:cat>
            <c:strRef>
              <c:f>ESTADISTICAS!$AB$15:$AB$17</c:f>
              <c:strCache>
                <c:ptCount val="3"/>
                <c:pt idx="0">
                  <c:v>Ago-Dic 2010</c:v>
                </c:pt>
                <c:pt idx="1">
                  <c:v>Ago-Dic 2011</c:v>
                </c:pt>
                <c:pt idx="2">
                  <c:v>Ago-Dic 2012</c:v>
                </c:pt>
              </c:strCache>
            </c:strRef>
          </c:cat>
          <c:val>
            <c:numRef>
              <c:f>ESTADISTICAS!$AO$15:$AO$17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ESTADISTICAS!$AP$6</c:f>
              <c:strCache>
                <c:ptCount val="1"/>
                <c:pt idx="0">
                  <c:v>ING. EN INFORMATICA</c:v>
                </c:pt>
              </c:strCache>
            </c:strRef>
          </c:tx>
          <c:marker>
            <c:symbol val="none"/>
          </c:marker>
          <c:cat>
            <c:strRef>
              <c:f>ESTADISTICAS!$AB$15:$AB$17</c:f>
              <c:strCache>
                <c:ptCount val="3"/>
                <c:pt idx="0">
                  <c:v>Ago-Dic 2010</c:v>
                </c:pt>
                <c:pt idx="1">
                  <c:v>Ago-Dic 2011</c:v>
                </c:pt>
                <c:pt idx="2">
                  <c:v>Ago-Dic 2012</c:v>
                </c:pt>
              </c:strCache>
            </c:strRef>
          </c:cat>
          <c:val>
            <c:numRef>
              <c:f>ESTADISTICAS!$AP$15:$AP$17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9753376"/>
        <c:axId val="499746304"/>
      </c:lineChart>
      <c:catAx>
        <c:axId val="499753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99746304"/>
        <c:crosses val="autoZero"/>
        <c:auto val="1"/>
        <c:lblAlgn val="ctr"/>
        <c:lblOffset val="100"/>
        <c:noMultiLvlLbl val="0"/>
      </c:catAx>
      <c:valAx>
        <c:axId val="499746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997533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625" b="1" i="0" strike="noStrike">
                <a:solidFill>
                  <a:srgbClr val="000000"/>
                </a:solidFill>
                <a:latin typeface="Arial"/>
                <a:cs typeface="Arial"/>
              </a:rPr>
              <a:t>INSTITUTO TECNOLOGICO DE MEXICALI</a:t>
            </a:r>
            <a:endParaRPr lang="es-MX" sz="975" b="1" i="0" strike="noStrike">
              <a:solidFill>
                <a:srgbClr val="000000"/>
              </a:solidFill>
              <a:latin typeface="Arial"/>
              <a:cs typeface="Arial"/>
            </a:endParaRPr>
          </a:p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300" b="1" i="0" strike="noStrike">
                <a:solidFill>
                  <a:srgbClr val="000000"/>
                </a:solidFill>
                <a:latin typeface="Arial"/>
                <a:cs typeface="Arial"/>
              </a:rPr>
              <a:t>POBLACION ESCOLAR AL SEMESTRE 2'98</a:t>
            </a:r>
          </a:p>
        </c:rich>
      </c:tx>
      <c:layout>
        <c:manualLayout>
          <c:xMode val="edge"/>
          <c:yMode val="edge"/>
          <c:x val="0.25083245017064748"/>
          <c:y val="1.9575842708695782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hPercent val="58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sideWall>
    <c:backWall>
      <c:thickness val="0"/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5.1054384017758053E-2"/>
          <c:y val="0.15008156606851544"/>
          <c:w val="0.93451720310765796"/>
          <c:h val="0.73572593800978836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26"/>
              <c:layout>
                <c:manualLayout>
                  <c:x val="3.1369053341139827E-3"/>
                  <c:y val="3.086237385090273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7"/>
              <c:layout>
                <c:manualLayout>
                  <c:x val="1.1330076526227771E-2"/>
                  <c:y val="6.7205302436703913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8"/>
              <c:layout>
                <c:manualLayout>
                  <c:x val="1.765084580853629E-3"/>
                  <c:y val="4.85953937650126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9"/>
              <c:layout>
                <c:manualLayout>
                  <c:x val="7.7382669008770732E-3"/>
                  <c:y val="-6.375255295371927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0"/>
              <c:layout>
                <c:manualLayout>
                  <c:x val="-7.1684713106753882E-4"/>
                  <c:y val="-3.096170890547325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1"/>
              <c:layout>
                <c:manualLayout>
                  <c:x val="8.5860854518600965E-3"/>
                  <c:y val="-1.2295453280411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2"/>
              <c:layout>
                <c:manualLayout>
                  <c:x val="3.4606051602039801E-3"/>
                  <c:y val="-1.314134265027633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3"/>
              <c:layout>
                <c:manualLayout>
                  <c:x val="1.1653659829702189E-2"/>
                  <c:y val="-1.31423702542891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4"/>
              <c:layout>
                <c:manualLayout>
                  <c:x val="1.3187447018623181E-2"/>
                  <c:y val="-1.55416543568269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Hoja4!$A$8:$A$42</c:f>
              <c:strCache>
                <c:ptCount val="35"/>
                <c:pt idx="0">
                  <c:v>Oct-Dic 1981</c:v>
                </c:pt>
                <c:pt idx="1">
                  <c:v>Feb-Jun 1982</c:v>
                </c:pt>
                <c:pt idx="2">
                  <c:v>Ago-Dic 1982</c:v>
                </c:pt>
                <c:pt idx="3">
                  <c:v>Feb-Jun 1983</c:v>
                </c:pt>
                <c:pt idx="4">
                  <c:v>Ago-Dic 1983</c:v>
                </c:pt>
                <c:pt idx="5">
                  <c:v>Feb-Jun 1984</c:v>
                </c:pt>
                <c:pt idx="6">
                  <c:v>Ago-Dic 1984</c:v>
                </c:pt>
                <c:pt idx="7">
                  <c:v>Feb-Jun 1985</c:v>
                </c:pt>
                <c:pt idx="8">
                  <c:v>Ago-Dic 1985</c:v>
                </c:pt>
                <c:pt idx="9">
                  <c:v>Feb-Jun 1986</c:v>
                </c:pt>
                <c:pt idx="10">
                  <c:v>Ago-Dic 1986</c:v>
                </c:pt>
                <c:pt idx="11">
                  <c:v>Feb-Jun 1987</c:v>
                </c:pt>
                <c:pt idx="12">
                  <c:v>Ago-Dic 1987</c:v>
                </c:pt>
                <c:pt idx="13">
                  <c:v>Feb-Jun 1988</c:v>
                </c:pt>
                <c:pt idx="14">
                  <c:v>Ago-Dic 1988</c:v>
                </c:pt>
                <c:pt idx="15">
                  <c:v>Feb-Jun 1989</c:v>
                </c:pt>
                <c:pt idx="16">
                  <c:v>Ago-Dic 1989</c:v>
                </c:pt>
                <c:pt idx="17">
                  <c:v>Feb-Jun 1990</c:v>
                </c:pt>
                <c:pt idx="18">
                  <c:v>Ago-Dic 1990</c:v>
                </c:pt>
                <c:pt idx="19">
                  <c:v>Feb-Jun 1991</c:v>
                </c:pt>
                <c:pt idx="20">
                  <c:v>Ago-Dic 1991</c:v>
                </c:pt>
                <c:pt idx="21">
                  <c:v>Feb-Jun 1992</c:v>
                </c:pt>
                <c:pt idx="22">
                  <c:v>Ago-Dic 1992</c:v>
                </c:pt>
                <c:pt idx="23">
                  <c:v>Feb-Jun 1993</c:v>
                </c:pt>
                <c:pt idx="24">
                  <c:v>Ago-Dic 1993</c:v>
                </c:pt>
                <c:pt idx="25">
                  <c:v>Feb-Jun 1994</c:v>
                </c:pt>
                <c:pt idx="26">
                  <c:v>Ago-Dic 1994</c:v>
                </c:pt>
                <c:pt idx="27">
                  <c:v>Feb-Jun 1995</c:v>
                </c:pt>
                <c:pt idx="28">
                  <c:v>Ago-Dic 1995</c:v>
                </c:pt>
                <c:pt idx="29">
                  <c:v>Feb-Jun 1996</c:v>
                </c:pt>
                <c:pt idx="30">
                  <c:v>Ago-Dic 1996</c:v>
                </c:pt>
                <c:pt idx="31">
                  <c:v>Feb-Jun 1997</c:v>
                </c:pt>
                <c:pt idx="32">
                  <c:v>Ago-Dic 1997</c:v>
                </c:pt>
                <c:pt idx="33">
                  <c:v>Feb-Jun 1998</c:v>
                </c:pt>
                <c:pt idx="34">
                  <c:v>Ago-Dic 1998</c:v>
                </c:pt>
              </c:strCache>
            </c:strRef>
          </c:cat>
          <c:val>
            <c:numRef>
              <c:f>Hoja4!$B$8:$B$42</c:f>
              <c:numCache>
                <c:formatCode>General</c:formatCode>
                <c:ptCount val="35"/>
                <c:pt idx="0">
                  <c:v>346</c:v>
                </c:pt>
                <c:pt idx="1">
                  <c:v>402</c:v>
                </c:pt>
                <c:pt idx="2">
                  <c:v>689</c:v>
                </c:pt>
                <c:pt idx="3">
                  <c:v>732</c:v>
                </c:pt>
                <c:pt idx="4">
                  <c:v>637</c:v>
                </c:pt>
                <c:pt idx="5">
                  <c:v>650</c:v>
                </c:pt>
                <c:pt idx="6">
                  <c:v>731</c:v>
                </c:pt>
                <c:pt idx="7">
                  <c:v>705</c:v>
                </c:pt>
                <c:pt idx="8">
                  <c:v>800</c:v>
                </c:pt>
                <c:pt idx="9">
                  <c:v>709</c:v>
                </c:pt>
                <c:pt idx="10">
                  <c:v>806</c:v>
                </c:pt>
                <c:pt idx="11">
                  <c:v>713</c:v>
                </c:pt>
                <c:pt idx="12">
                  <c:v>806</c:v>
                </c:pt>
                <c:pt idx="13">
                  <c:v>661</c:v>
                </c:pt>
                <c:pt idx="14">
                  <c:v>858</c:v>
                </c:pt>
                <c:pt idx="15">
                  <c:v>752</c:v>
                </c:pt>
                <c:pt idx="16">
                  <c:v>1037</c:v>
                </c:pt>
                <c:pt idx="17">
                  <c:v>898</c:v>
                </c:pt>
                <c:pt idx="18">
                  <c:v>1042</c:v>
                </c:pt>
                <c:pt idx="19">
                  <c:v>875</c:v>
                </c:pt>
                <c:pt idx="20">
                  <c:v>1092</c:v>
                </c:pt>
                <c:pt idx="21">
                  <c:v>1002</c:v>
                </c:pt>
                <c:pt idx="22">
                  <c:v>1285</c:v>
                </c:pt>
                <c:pt idx="23">
                  <c:v>1087</c:v>
                </c:pt>
                <c:pt idx="24">
                  <c:v>1269</c:v>
                </c:pt>
                <c:pt idx="25">
                  <c:v>1193</c:v>
                </c:pt>
                <c:pt idx="26">
                  <c:v>1822</c:v>
                </c:pt>
                <c:pt idx="27">
                  <c:v>1874</c:v>
                </c:pt>
                <c:pt idx="28">
                  <c:v>2373</c:v>
                </c:pt>
                <c:pt idx="29">
                  <c:v>2342</c:v>
                </c:pt>
                <c:pt idx="30">
                  <c:v>2693</c:v>
                </c:pt>
                <c:pt idx="31">
                  <c:v>2656</c:v>
                </c:pt>
                <c:pt idx="32">
                  <c:v>2933</c:v>
                </c:pt>
                <c:pt idx="33">
                  <c:v>2931</c:v>
                </c:pt>
                <c:pt idx="34">
                  <c:v>3007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68706656"/>
        <c:axId val="586096096"/>
        <c:axId val="0"/>
      </c:bar3DChart>
      <c:catAx>
        <c:axId val="5687066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5860960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60960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568706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5" right="0.75" top="1" bottom="1" header="0" footer="0"/>
  <pageSetup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314325</xdr:colOff>
      <xdr:row>24</xdr:row>
      <xdr:rowOff>19050</xdr:rowOff>
    </xdr:from>
    <xdr:to>
      <xdr:col>42</xdr:col>
      <xdr:colOff>219075</xdr:colOff>
      <xdr:row>41</xdr:row>
      <xdr:rowOff>0</xdr:rowOff>
    </xdr:to>
    <xdr:graphicFrame macro="">
      <xdr:nvGraphicFramePr>
        <xdr:cNvPr id="4134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523875</xdr:colOff>
      <xdr:row>20</xdr:row>
      <xdr:rowOff>28575</xdr:rowOff>
    </xdr:from>
    <xdr:to>
      <xdr:col>41</xdr:col>
      <xdr:colOff>85725</xdr:colOff>
      <xdr:row>46</xdr:row>
      <xdr:rowOff>152400</xdr:rowOff>
    </xdr:to>
    <xdr:graphicFrame macro="">
      <xdr:nvGraphicFramePr>
        <xdr:cNvPr id="4135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33</xdr:col>
      <xdr:colOff>304800</xdr:colOff>
      <xdr:row>12</xdr:row>
      <xdr:rowOff>28575</xdr:rowOff>
    </xdr:from>
    <xdr:to>
      <xdr:col>47</xdr:col>
      <xdr:colOff>209550</xdr:colOff>
      <xdr:row>29</xdr:row>
      <xdr:rowOff>0</xdr:rowOff>
    </xdr:to>
    <xdr:graphicFrame macro="">
      <xdr:nvGraphicFramePr>
        <xdr:cNvPr id="4136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62975" cy="5819775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P98"/>
  <sheetViews>
    <sheetView showGridLines="0" tabSelected="1" zoomScale="120" zoomScaleNormal="120" zoomScaleSheetLayoutView="150" workbookViewId="0">
      <pane ySplit="7" topLeftCell="A69" activePane="bottomLeft" state="frozen"/>
      <selection pane="bottomLeft" activeCell="AT72" sqref="AT72"/>
    </sheetView>
  </sheetViews>
  <sheetFormatPr baseColWidth="10" defaultRowHeight="12.75"/>
  <cols>
    <col min="1" max="1" width="11.42578125" style="3" customWidth="1"/>
    <col min="2" max="21" width="4.7109375" style="1" hidden="1" customWidth="1"/>
    <col min="22" max="41" width="4.7109375" style="176" hidden="1" customWidth="1"/>
    <col min="42" max="46" width="4.7109375" style="176" customWidth="1"/>
    <col min="47" max="47" width="4.7109375" style="176" hidden="1" customWidth="1"/>
    <col min="48" max="48" width="4.7109375" style="183" hidden="1" customWidth="1"/>
    <col min="49" max="51" width="4.7109375" style="176" hidden="1" customWidth="1"/>
    <col min="52" max="52" width="4.7109375" style="176" customWidth="1"/>
    <col min="53" max="53" width="4.5703125" style="183" customWidth="1"/>
    <col min="54" max="56" width="4.7109375" style="176" customWidth="1"/>
    <col min="57" max="66" width="4.7109375" style="176" hidden="1" customWidth="1"/>
    <col min="67" max="67" width="5.5703125" style="176" hidden="1" customWidth="1"/>
    <col min="68" max="70" width="4.7109375" style="176" hidden="1" customWidth="1"/>
    <col min="71" max="71" width="5.5703125" style="176" hidden="1" customWidth="1"/>
    <col min="72" max="95" width="4.7109375" style="176" hidden="1" customWidth="1"/>
    <col min="96" max="96" width="5.7109375" style="176" hidden="1" customWidth="1"/>
    <col min="97" max="100" width="4.7109375" style="176" customWidth="1"/>
    <col min="101" max="101" width="5.28515625" style="176" customWidth="1"/>
    <col min="102" max="106" width="5.28515625" style="176" hidden="1" customWidth="1"/>
    <col min="107" max="111" width="5.28515625" style="176" customWidth="1"/>
    <col min="112" max="125" width="5.28515625" style="176" hidden="1" customWidth="1"/>
    <col min="126" max="126" width="4.7109375" style="176" hidden="1" customWidth="1"/>
    <col min="127" max="129" width="5.7109375" style="215" hidden="1" customWidth="1"/>
    <col min="130" max="130" width="7.28515625" style="215" hidden="1" customWidth="1"/>
    <col min="131" max="131" width="5.7109375" style="215" hidden="1" customWidth="1"/>
    <col min="132" max="132" width="10.5703125" style="107" customWidth="1"/>
    <col min="133" max="133" width="11.42578125" style="116" customWidth="1"/>
    <col min="134" max="137" width="11.42578125" style="345" customWidth="1"/>
    <col min="138" max="138" width="6.140625" style="345" customWidth="1"/>
    <col min="139" max="145" width="11.42578125" style="345" customWidth="1"/>
    <col min="146" max="16384" width="11.42578125" style="314"/>
  </cols>
  <sheetData>
    <row r="1" spans="1:172" ht="25.5">
      <c r="AH1" s="25" t="s">
        <v>0</v>
      </c>
    </row>
    <row r="2" spans="1:172" ht="15.75">
      <c r="AH2" s="26" t="s">
        <v>1</v>
      </c>
    </row>
    <row r="3" spans="1:172" ht="6" customHeight="1">
      <c r="AH3" s="26"/>
    </row>
    <row r="4" spans="1:172" ht="31.5" customHeight="1">
      <c r="V4" s="409" t="s">
        <v>158</v>
      </c>
      <c r="W4" s="409"/>
      <c r="X4" s="409"/>
      <c r="Y4" s="409"/>
      <c r="Z4" s="409"/>
      <c r="AA4" s="409"/>
      <c r="AB4" s="409"/>
      <c r="AC4" s="409"/>
      <c r="AD4" s="409"/>
      <c r="AE4" s="409"/>
      <c r="AF4" s="409"/>
      <c r="AG4" s="409"/>
      <c r="AH4" s="409"/>
      <c r="AI4" s="409"/>
      <c r="AJ4" s="409"/>
      <c r="AK4" s="409"/>
      <c r="AL4" s="409"/>
      <c r="AM4" s="409"/>
      <c r="AN4" s="409"/>
      <c r="AO4" s="409"/>
      <c r="AP4" s="409"/>
      <c r="AQ4" s="409"/>
      <c r="AR4" s="409"/>
      <c r="AS4" s="409"/>
      <c r="AT4" s="409"/>
    </row>
    <row r="5" spans="1:172" s="347" customFormat="1" ht="12.75" customHeight="1" thickBot="1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233"/>
      <c r="AW5" s="177"/>
      <c r="AX5" s="177"/>
      <c r="AY5" s="177"/>
      <c r="AZ5" s="177"/>
      <c r="BA5" s="233"/>
      <c r="BB5" s="177"/>
      <c r="BC5" s="177"/>
      <c r="BD5" s="177"/>
      <c r="BE5" s="177"/>
      <c r="BF5" s="177"/>
      <c r="BG5" s="177"/>
      <c r="BH5" s="177"/>
      <c r="BI5" s="177"/>
      <c r="BJ5" s="177"/>
      <c r="BK5" s="177"/>
      <c r="BL5" s="177"/>
      <c r="BM5" s="177"/>
      <c r="BN5" s="177"/>
      <c r="BO5" s="177"/>
      <c r="BP5" s="177"/>
      <c r="BQ5" s="177"/>
      <c r="BR5" s="177"/>
      <c r="BS5" s="177"/>
      <c r="BT5" s="177"/>
      <c r="BU5" s="177"/>
      <c r="BV5" s="177"/>
      <c r="BW5" s="177"/>
      <c r="BX5" s="177"/>
      <c r="BY5" s="177"/>
      <c r="BZ5" s="177"/>
      <c r="CA5" s="177"/>
      <c r="CB5" s="177"/>
      <c r="CC5" s="177"/>
      <c r="CD5" s="177"/>
      <c r="CE5" s="177"/>
      <c r="CF5" s="177"/>
      <c r="CG5" s="177"/>
      <c r="CH5" s="177"/>
      <c r="CI5" s="177"/>
      <c r="CJ5" s="177"/>
      <c r="CK5" s="177"/>
      <c r="CL5" s="177"/>
      <c r="CM5" s="177"/>
      <c r="CN5" s="177"/>
      <c r="CO5" s="177"/>
      <c r="CP5" s="177"/>
      <c r="CQ5" s="177"/>
      <c r="CR5" s="177"/>
      <c r="CS5" s="177"/>
      <c r="CT5" s="177"/>
      <c r="CU5" s="177"/>
      <c r="CV5" s="177"/>
      <c r="CW5" s="177"/>
      <c r="CX5" s="177"/>
      <c r="CY5" s="177"/>
      <c r="CZ5" s="177"/>
      <c r="DA5" s="177"/>
      <c r="DB5" s="177"/>
      <c r="DC5" s="177"/>
      <c r="DD5" s="177"/>
      <c r="DE5" s="177"/>
      <c r="DF5" s="177"/>
      <c r="DG5" s="177"/>
      <c r="DH5" s="177"/>
      <c r="DI5" s="177"/>
      <c r="DJ5" s="177"/>
      <c r="DK5" s="177"/>
      <c r="DL5" s="177"/>
      <c r="DM5" s="177"/>
      <c r="DN5" s="177"/>
      <c r="DO5" s="177"/>
      <c r="DP5" s="177"/>
      <c r="DQ5" s="177"/>
      <c r="DR5" s="177"/>
      <c r="DS5" s="177"/>
      <c r="DT5" s="177"/>
      <c r="DU5" s="177"/>
      <c r="DV5" s="177"/>
      <c r="DW5" s="216"/>
      <c r="DX5" s="216"/>
      <c r="DY5" s="216"/>
      <c r="DZ5" s="216"/>
      <c r="EA5" s="216"/>
      <c r="EB5" s="107"/>
      <c r="EC5" s="116"/>
      <c r="ED5" s="345"/>
      <c r="EE5" s="345"/>
      <c r="EF5" s="345"/>
      <c r="EG5" s="345"/>
      <c r="EH5" s="345"/>
      <c r="EI5" s="346"/>
      <c r="EJ5" s="346"/>
      <c r="EK5" s="346"/>
      <c r="EL5" s="346"/>
      <c r="EM5" s="346"/>
      <c r="EN5" s="346"/>
      <c r="EO5" s="346"/>
    </row>
    <row r="6" spans="1:172" ht="14.25" thickTop="1" thickBot="1">
      <c r="B6" s="19"/>
      <c r="C6" s="20"/>
      <c r="D6" s="21" t="s">
        <v>2</v>
      </c>
      <c r="E6" s="20"/>
      <c r="F6" s="20"/>
      <c r="G6" s="22"/>
      <c r="H6" s="20"/>
      <c r="I6" s="21" t="s">
        <v>3</v>
      </c>
      <c r="J6" s="20"/>
      <c r="K6" s="20"/>
      <c r="L6" s="22"/>
      <c r="M6" s="20"/>
      <c r="N6" s="23" t="s">
        <v>4</v>
      </c>
      <c r="O6" s="20"/>
      <c r="P6" s="20"/>
      <c r="Q6" s="22"/>
      <c r="R6" s="20"/>
      <c r="S6" s="21" t="s">
        <v>5</v>
      </c>
      <c r="T6" s="20"/>
      <c r="U6" s="20"/>
      <c r="V6" s="445" t="s">
        <v>6</v>
      </c>
      <c r="W6" s="446"/>
      <c r="X6" s="446"/>
      <c r="Y6" s="446"/>
      <c r="Z6" s="447"/>
      <c r="AA6" s="445" t="s">
        <v>7</v>
      </c>
      <c r="AB6" s="446"/>
      <c r="AC6" s="446"/>
      <c r="AD6" s="446"/>
      <c r="AE6" s="447"/>
      <c r="AF6" s="448" t="s">
        <v>8</v>
      </c>
      <c r="AG6" s="449"/>
      <c r="AH6" s="449"/>
      <c r="AI6" s="449"/>
      <c r="AJ6" s="450"/>
      <c r="AK6" s="415" t="s">
        <v>9</v>
      </c>
      <c r="AL6" s="416"/>
      <c r="AM6" s="416"/>
      <c r="AN6" s="416"/>
      <c r="AO6" s="453"/>
      <c r="AP6" s="417" t="s">
        <v>10</v>
      </c>
      <c r="AQ6" s="418"/>
      <c r="AR6" s="418"/>
      <c r="AS6" s="418"/>
      <c r="AT6" s="419"/>
      <c r="AU6" s="443" t="s">
        <v>11</v>
      </c>
      <c r="AV6" s="420"/>
      <c r="AW6" s="420"/>
      <c r="AX6" s="420"/>
      <c r="AY6" s="444"/>
      <c r="AZ6" s="417" t="s">
        <v>81</v>
      </c>
      <c r="BA6" s="418"/>
      <c r="BB6" s="418"/>
      <c r="BC6" s="418"/>
      <c r="BD6" s="419"/>
      <c r="BE6" s="412" t="s">
        <v>13</v>
      </c>
      <c r="BF6" s="420"/>
      <c r="BG6" s="420"/>
      <c r="BH6" s="420"/>
      <c r="BI6" s="421"/>
      <c r="BJ6" s="415" t="s">
        <v>91</v>
      </c>
      <c r="BK6" s="416"/>
      <c r="BL6" s="416"/>
      <c r="BM6" s="416"/>
      <c r="BN6" s="416"/>
      <c r="BO6" s="422" t="s">
        <v>104</v>
      </c>
      <c r="BP6" s="423"/>
      <c r="BQ6" s="423"/>
      <c r="BR6" s="423"/>
      <c r="BS6" s="424"/>
      <c r="BT6" s="425" t="s">
        <v>105</v>
      </c>
      <c r="BU6" s="426"/>
      <c r="BV6" s="426"/>
      <c r="BW6" s="426"/>
      <c r="BX6" s="427"/>
      <c r="BY6" s="422" t="s">
        <v>106</v>
      </c>
      <c r="BZ6" s="423"/>
      <c r="CA6" s="423"/>
      <c r="CB6" s="423"/>
      <c r="CC6" s="424"/>
      <c r="CD6" s="439" t="s">
        <v>7</v>
      </c>
      <c r="CE6" s="440"/>
      <c r="CF6" s="440"/>
      <c r="CG6" s="440"/>
      <c r="CH6" s="440"/>
      <c r="CI6" s="428" t="s">
        <v>6</v>
      </c>
      <c r="CJ6" s="429"/>
      <c r="CK6" s="429"/>
      <c r="CL6" s="429"/>
      <c r="CM6" s="430"/>
      <c r="CN6" s="428" t="s">
        <v>138</v>
      </c>
      <c r="CO6" s="429"/>
      <c r="CP6" s="429"/>
      <c r="CQ6" s="429"/>
      <c r="CR6" s="430"/>
      <c r="CS6" s="431" t="s">
        <v>107</v>
      </c>
      <c r="CT6" s="432"/>
      <c r="CU6" s="432"/>
      <c r="CV6" s="432"/>
      <c r="CW6" s="433"/>
      <c r="CX6" s="425" t="s">
        <v>8</v>
      </c>
      <c r="CY6" s="426"/>
      <c r="CZ6" s="426"/>
      <c r="DA6" s="426"/>
      <c r="DB6" s="427"/>
      <c r="DC6" s="431" t="s">
        <v>108</v>
      </c>
      <c r="DD6" s="432"/>
      <c r="DE6" s="432"/>
      <c r="DF6" s="432"/>
      <c r="DG6" s="433"/>
      <c r="DH6" s="434" t="s">
        <v>9</v>
      </c>
      <c r="DI6" s="435"/>
      <c r="DJ6" s="435"/>
      <c r="DK6" s="435"/>
      <c r="DL6" s="436"/>
      <c r="DM6" s="437" t="s">
        <v>91</v>
      </c>
      <c r="DN6" s="438"/>
      <c r="DO6" s="438"/>
      <c r="DP6" s="438"/>
      <c r="DQ6" s="438"/>
      <c r="DR6" s="422" t="s">
        <v>13</v>
      </c>
      <c r="DS6" s="423"/>
      <c r="DT6" s="423"/>
      <c r="DU6" s="423"/>
      <c r="DV6" s="424"/>
      <c r="DW6" s="260"/>
      <c r="DX6" s="261"/>
      <c r="DY6" s="261" t="s">
        <v>14</v>
      </c>
      <c r="DZ6" s="261"/>
      <c r="EA6" s="262"/>
      <c r="ED6" s="145"/>
      <c r="EE6" s="145"/>
      <c r="EF6" s="145"/>
      <c r="EG6" s="145"/>
      <c r="EH6" s="145" t="s">
        <v>116</v>
      </c>
    </row>
    <row r="7" spans="1:172" s="146" customFormat="1" ht="14.25" thickTop="1" thickBot="1">
      <c r="A7" s="4"/>
      <c r="B7" s="101" t="s">
        <v>15</v>
      </c>
      <c r="C7" s="102" t="s">
        <v>16</v>
      </c>
      <c r="D7" s="102" t="s">
        <v>17</v>
      </c>
      <c r="E7" s="102" t="s">
        <v>18</v>
      </c>
      <c r="F7" s="103" t="s">
        <v>19</v>
      </c>
      <c r="G7" s="104" t="s">
        <v>15</v>
      </c>
      <c r="H7" s="102" t="s">
        <v>16</v>
      </c>
      <c r="I7" s="102" t="s">
        <v>17</v>
      </c>
      <c r="J7" s="102" t="s">
        <v>18</v>
      </c>
      <c r="K7" s="103" t="s">
        <v>19</v>
      </c>
      <c r="L7" s="104" t="s">
        <v>15</v>
      </c>
      <c r="M7" s="102" t="s">
        <v>16</v>
      </c>
      <c r="N7" s="102" t="s">
        <v>17</v>
      </c>
      <c r="O7" s="102" t="s">
        <v>18</v>
      </c>
      <c r="P7" s="103" t="s">
        <v>19</v>
      </c>
      <c r="Q7" s="104" t="s">
        <v>15</v>
      </c>
      <c r="R7" s="102" t="s">
        <v>16</v>
      </c>
      <c r="S7" s="102" t="s">
        <v>17</v>
      </c>
      <c r="T7" s="102" t="s">
        <v>18</v>
      </c>
      <c r="U7" s="103" t="s">
        <v>19</v>
      </c>
      <c r="V7" s="104" t="s">
        <v>15</v>
      </c>
      <c r="W7" s="102" t="s">
        <v>16</v>
      </c>
      <c r="X7" s="102" t="s">
        <v>17</v>
      </c>
      <c r="Y7" s="102" t="s">
        <v>18</v>
      </c>
      <c r="Z7" s="103" t="s">
        <v>19</v>
      </c>
      <c r="AA7" s="104" t="s">
        <v>15</v>
      </c>
      <c r="AB7" s="102" t="s">
        <v>16</v>
      </c>
      <c r="AC7" s="102" t="s">
        <v>17</v>
      </c>
      <c r="AD7" s="102" t="s">
        <v>18</v>
      </c>
      <c r="AE7" s="103" t="s">
        <v>19</v>
      </c>
      <c r="AF7" s="104" t="s">
        <v>15</v>
      </c>
      <c r="AG7" s="102" t="s">
        <v>16</v>
      </c>
      <c r="AH7" s="102" t="s">
        <v>17</v>
      </c>
      <c r="AI7" s="102" t="s">
        <v>18</v>
      </c>
      <c r="AJ7" s="103" t="s">
        <v>19</v>
      </c>
      <c r="AK7" s="104" t="s">
        <v>15</v>
      </c>
      <c r="AL7" s="102" t="s">
        <v>16</v>
      </c>
      <c r="AM7" s="102" t="s">
        <v>17</v>
      </c>
      <c r="AN7" s="102" t="s">
        <v>18</v>
      </c>
      <c r="AO7" s="103" t="s">
        <v>19</v>
      </c>
      <c r="AP7" s="104" t="s">
        <v>15</v>
      </c>
      <c r="AQ7" s="102" t="s">
        <v>16</v>
      </c>
      <c r="AR7" s="102" t="s">
        <v>17</v>
      </c>
      <c r="AS7" s="102" t="s">
        <v>18</v>
      </c>
      <c r="AT7" s="103" t="s">
        <v>19</v>
      </c>
      <c r="AU7" s="105" t="s">
        <v>15</v>
      </c>
      <c r="AV7" s="108" t="s">
        <v>16</v>
      </c>
      <c r="AW7" s="102" t="s">
        <v>17</v>
      </c>
      <c r="AX7" s="102" t="s">
        <v>18</v>
      </c>
      <c r="AY7" s="102" t="s">
        <v>19</v>
      </c>
      <c r="AZ7" s="105" t="s">
        <v>15</v>
      </c>
      <c r="BA7" s="108" t="s">
        <v>16</v>
      </c>
      <c r="BB7" s="102" t="s">
        <v>17</v>
      </c>
      <c r="BC7" s="102" t="s">
        <v>18</v>
      </c>
      <c r="BD7" s="102" t="s">
        <v>19</v>
      </c>
      <c r="BE7" s="105" t="s">
        <v>15</v>
      </c>
      <c r="BF7" s="102" t="s">
        <v>16</v>
      </c>
      <c r="BG7" s="102" t="s">
        <v>17</v>
      </c>
      <c r="BH7" s="102" t="s">
        <v>18</v>
      </c>
      <c r="BI7" s="102" t="s">
        <v>19</v>
      </c>
      <c r="BJ7" s="105" t="s">
        <v>15</v>
      </c>
      <c r="BK7" s="102" t="s">
        <v>16</v>
      </c>
      <c r="BL7" s="102" t="s">
        <v>17</v>
      </c>
      <c r="BM7" s="102" t="s">
        <v>18</v>
      </c>
      <c r="BN7" s="242" t="s">
        <v>19</v>
      </c>
      <c r="BO7" s="105" t="s">
        <v>15</v>
      </c>
      <c r="BP7" s="102" t="s">
        <v>16</v>
      </c>
      <c r="BQ7" s="102" t="s">
        <v>17</v>
      </c>
      <c r="BR7" s="102" t="s">
        <v>18</v>
      </c>
      <c r="BS7" s="242" t="s">
        <v>19</v>
      </c>
      <c r="BT7" s="105" t="s">
        <v>15</v>
      </c>
      <c r="BU7" s="102" t="s">
        <v>16</v>
      </c>
      <c r="BV7" s="102" t="s">
        <v>17</v>
      </c>
      <c r="BW7" s="102" t="s">
        <v>18</v>
      </c>
      <c r="BX7" s="242" t="s">
        <v>19</v>
      </c>
      <c r="BY7" s="105" t="s">
        <v>15</v>
      </c>
      <c r="BZ7" s="102" t="s">
        <v>16</v>
      </c>
      <c r="CA7" s="102" t="s">
        <v>17</v>
      </c>
      <c r="CB7" s="102" t="s">
        <v>18</v>
      </c>
      <c r="CC7" s="226" t="s">
        <v>19</v>
      </c>
      <c r="CD7" s="105" t="s">
        <v>15</v>
      </c>
      <c r="CE7" s="102" t="s">
        <v>16</v>
      </c>
      <c r="CF7" s="102" t="s">
        <v>17</v>
      </c>
      <c r="CG7" s="102" t="s">
        <v>18</v>
      </c>
      <c r="CH7" s="102" t="s">
        <v>19</v>
      </c>
      <c r="CI7" s="105" t="s">
        <v>15</v>
      </c>
      <c r="CJ7" s="102" t="s">
        <v>16</v>
      </c>
      <c r="CK7" s="102" t="s">
        <v>17</v>
      </c>
      <c r="CL7" s="102" t="s">
        <v>18</v>
      </c>
      <c r="CM7" s="226" t="s">
        <v>19</v>
      </c>
      <c r="CN7" s="105" t="s">
        <v>15</v>
      </c>
      <c r="CO7" s="102" t="s">
        <v>16</v>
      </c>
      <c r="CP7" s="102" t="s">
        <v>17</v>
      </c>
      <c r="CQ7" s="102" t="s">
        <v>18</v>
      </c>
      <c r="CR7" s="102" t="s">
        <v>19</v>
      </c>
      <c r="CS7" s="105" t="s">
        <v>15</v>
      </c>
      <c r="CT7" s="102" t="s">
        <v>16</v>
      </c>
      <c r="CU7" s="102" t="s">
        <v>17</v>
      </c>
      <c r="CV7" s="102" t="s">
        <v>18</v>
      </c>
      <c r="CW7" s="102" t="s">
        <v>19</v>
      </c>
      <c r="CX7" s="306" t="s">
        <v>15</v>
      </c>
      <c r="CY7" s="290" t="s">
        <v>16</v>
      </c>
      <c r="CZ7" s="290" t="s">
        <v>17</v>
      </c>
      <c r="DA7" s="290" t="s">
        <v>18</v>
      </c>
      <c r="DB7" s="307" t="s">
        <v>19</v>
      </c>
      <c r="DC7" s="105" t="s">
        <v>15</v>
      </c>
      <c r="DD7" s="102" t="s">
        <v>16</v>
      </c>
      <c r="DE7" s="102" t="s">
        <v>17</v>
      </c>
      <c r="DF7" s="102" t="s">
        <v>18</v>
      </c>
      <c r="DG7" s="102" t="s">
        <v>19</v>
      </c>
      <c r="DH7" s="306" t="s">
        <v>15</v>
      </c>
      <c r="DI7" s="290" t="s">
        <v>16</v>
      </c>
      <c r="DJ7" s="290" t="s">
        <v>17</v>
      </c>
      <c r="DK7" s="290" t="s">
        <v>18</v>
      </c>
      <c r="DL7" s="290" t="s">
        <v>19</v>
      </c>
      <c r="DM7" s="306" t="s">
        <v>15</v>
      </c>
      <c r="DN7" s="290" t="s">
        <v>16</v>
      </c>
      <c r="DO7" s="290" t="s">
        <v>17</v>
      </c>
      <c r="DP7" s="290" t="s">
        <v>18</v>
      </c>
      <c r="DQ7" s="290" t="s">
        <v>19</v>
      </c>
      <c r="DR7" s="306" t="s">
        <v>15</v>
      </c>
      <c r="DS7" s="290" t="s">
        <v>16</v>
      </c>
      <c r="DT7" s="290" t="s">
        <v>17</v>
      </c>
      <c r="DU7" s="290" t="s">
        <v>18</v>
      </c>
      <c r="DV7" s="290" t="s">
        <v>19</v>
      </c>
      <c r="DW7" s="290" t="s">
        <v>15</v>
      </c>
      <c r="DX7" s="290" t="s">
        <v>16</v>
      </c>
      <c r="DY7" s="290" t="s">
        <v>17</v>
      </c>
      <c r="DZ7" s="290" t="s">
        <v>18</v>
      </c>
      <c r="EA7" s="311" t="s">
        <v>19</v>
      </c>
      <c r="EB7" s="107"/>
      <c r="EC7" s="412" t="s">
        <v>6</v>
      </c>
      <c r="ED7" s="413"/>
      <c r="EE7" s="413"/>
      <c r="EF7" s="413"/>
      <c r="EG7" s="413"/>
      <c r="EH7" s="322"/>
      <c r="EI7" s="145"/>
      <c r="EJ7" s="145"/>
      <c r="EK7" s="145"/>
      <c r="EL7" s="145"/>
      <c r="EM7" s="145"/>
      <c r="EN7" s="145"/>
      <c r="EO7" s="145"/>
    </row>
    <row r="8" spans="1:172" ht="12" hidden="1" customHeight="1" thickTop="1" thickBot="1">
      <c r="A8" s="137" t="s">
        <v>20</v>
      </c>
      <c r="B8" s="138">
        <v>146</v>
      </c>
      <c r="C8" s="109">
        <v>0</v>
      </c>
      <c r="D8" s="139">
        <v>0</v>
      </c>
      <c r="E8" s="109">
        <v>0</v>
      </c>
      <c r="F8" s="140">
        <f>SUM(B8+C8)</f>
        <v>146</v>
      </c>
      <c r="G8" s="138">
        <v>98</v>
      </c>
      <c r="H8" s="109">
        <v>0</v>
      </c>
      <c r="I8" s="109">
        <v>0</v>
      </c>
      <c r="J8" s="109">
        <v>0</v>
      </c>
      <c r="K8" s="141">
        <f>SUM(G8+H8)</f>
        <v>98</v>
      </c>
      <c r="L8" s="263">
        <v>102</v>
      </c>
      <c r="M8" s="109">
        <v>0</v>
      </c>
      <c r="N8" s="109">
        <v>0</v>
      </c>
      <c r="O8" s="109">
        <v>0</v>
      </c>
      <c r="P8" s="277">
        <f>SUM(L8+M8)</f>
        <v>102</v>
      </c>
      <c r="Q8" s="142"/>
      <c r="R8" s="109"/>
      <c r="S8" s="109"/>
      <c r="T8" s="109"/>
      <c r="U8" s="141"/>
      <c r="V8" s="197"/>
      <c r="W8" s="178"/>
      <c r="X8" s="178"/>
      <c r="Y8" s="178"/>
      <c r="Z8" s="198"/>
      <c r="AA8" s="283"/>
      <c r="AB8" s="178"/>
      <c r="AC8" s="178"/>
      <c r="AD8" s="178"/>
      <c r="AE8" s="283"/>
      <c r="AF8" s="197"/>
      <c r="AG8" s="178"/>
      <c r="AH8" s="178"/>
      <c r="AI8" s="178"/>
      <c r="AJ8" s="198"/>
      <c r="AK8" s="283"/>
      <c r="AL8" s="178"/>
      <c r="AM8" s="178"/>
      <c r="AN8" s="178"/>
      <c r="AO8" s="283"/>
      <c r="AP8" s="197"/>
      <c r="AQ8" s="178"/>
      <c r="AR8" s="178"/>
      <c r="AS8" s="178"/>
      <c r="AT8" s="198"/>
      <c r="AU8" s="291"/>
      <c r="AV8" s="178"/>
      <c r="AW8" s="178"/>
      <c r="AX8" s="178"/>
      <c r="AY8" s="243"/>
      <c r="AZ8" s="227"/>
      <c r="BA8" s="178"/>
      <c r="BB8" s="178"/>
      <c r="BC8" s="178"/>
      <c r="BD8" s="186"/>
      <c r="BE8" s="291"/>
      <c r="BF8" s="178"/>
      <c r="BG8" s="178"/>
      <c r="BH8" s="178"/>
      <c r="BI8" s="243"/>
      <c r="BJ8" s="227"/>
      <c r="BK8" s="178"/>
      <c r="BL8" s="178"/>
      <c r="BM8" s="178"/>
      <c r="BN8" s="186"/>
      <c r="BO8" s="252"/>
      <c r="BP8" s="180"/>
      <c r="BQ8" s="180"/>
      <c r="BR8" s="180"/>
      <c r="BS8" s="245"/>
      <c r="BT8" s="295"/>
      <c r="BU8" s="296"/>
      <c r="BV8" s="296"/>
      <c r="BW8" s="296"/>
      <c r="BX8" s="297"/>
      <c r="BY8" s="255"/>
      <c r="BZ8" s="255"/>
      <c r="CA8" s="255"/>
      <c r="CB8" s="255"/>
      <c r="CC8" s="302"/>
      <c r="CD8" s="295"/>
      <c r="CE8" s="296"/>
      <c r="CF8" s="296"/>
      <c r="CG8" s="296"/>
      <c r="CH8" s="297"/>
      <c r="CI8" s="255"/>
      <c r="CJ8" s="255"/>
      <c r="CK8" s="255"/>
      <c r="CL8" s="255"/>
      <c r="CM8" s="302"/>
      <c r="CN8" s="295"/>
      <c r="CO8" s="296"/>
      <c r="CP8" s="296"/>
      <c r="CQ8" s="296"/>
      <c r="CR8" s="297"/>
      <c r="CS8" s="295"/>
      <c r="CT8" s="296"/>
      <c r="CU8" s="296"/>
      <c r="CV8" s="296"/>
      <c r="CW8" s="297"/>
      <c r="CX8" s="255"/>
      <c r="CY8" s="255"/>
      <c r="CZ8" s="255"/>
      <c r="DA8" s="255"/>
      <c r="DB8" s="302"/>
      <c r="DC8" s="295"/>
      <c r="DD8" s="296"/>
      <c r="DE8" s="296"/>
      <c r="DF8" s="296"/>
      <c r="DG8" s="297"/>
      <c r="DH8" s="255"/>
      <c r="DI8" s="255"/>
      <c r="DJ8" s="255"/>
      <c r="DK8" s="255"/>
      <c r="DL8" s="302"/>
      <c r="DM8" s="295"/>
      <c r="DN8" s="296"/>
      <c r="DO8" s="296"/>
      <c r="DP8" s="296"/>
      <c r="DQ8" s="297"/>
      <c r="DR8" s="295"/>
      <c r="DS8" s="296"/>
      <c r="DT8" s="296"/>
      <c r="DU8" s="296"/>
      <c r="DV8" s="297"/>
      <c r="DW8" s="255">
        <v>346</v>
      </c>
      <c r="DX8" s="308">
        <f>SUM(C8+H8+M8+R8+W8+AB8+AG8+AL8+AQ8+AV8+BA8+BF8)</f>
        <v>0</v>
      </c>
      <c r="DY8" s="309">
        <v>0</v>
      </c>
      <c r="DZ8" s="309">
        <f t="shared" ref="DZ8:DZ13" si="0">SUM(E8+J8+O8+T8+Y8+AD8+AI8+AN8+AS8+AX8+BC8+BH8)</f>
        <v>0</v>
      </c>
      <c r="EA8" s="310">
        <f t="shared" ref="EA8:EA17" si="1">SUM(DW8+DX8)</f>
        <v>346</v>
      </c>
      <c r="EC8" s="412" t="s">
        <v>6</v>
      </c>
      <c r="ED8" s="413"/>
      <c r="EE8" s="413"/>
      <c r="EF8" s="413"/>
      <c r="EG8" s="413"/>
      <c r="EH8" s="322"/>
      <c r="EI8" s="348"/>
      <c r="EJ8" s="348"/>
      <c r="EK8" s="348"/>
      <c r="EL8" s="348"/>
      <c r="EM8" s="322"/>
      <c r="EN8" s="348"/>
      <c r="EO8" s="348"/>
      <c r="EP8" s="348"/>
      <c r="EQ8" s="348"/>
      <c r="ER8" s="410"/>
      <c r="ES8" s="411"/>
      <c r="ET8" s="411"/>
      <c r="EU8" s="411"/>
      <c r="EV8" s="411"/>
      <c r="EW8" s="414"/>
      <c r="EX8" s="411"/>
      <c r="EY8" s="411"/>
      <c r="EZ8" s="411"/>
      <c r="FA8" s="411"/>
      <c r="FB8" s="414"/>
      <c r="FC8" s="411"/>
      <c r="FD8" s="411"/>
      <c r="FE8" s="411"/>
      <c r="FF8" s="411"/>
      <c r="FG8" s="414"/>
      <c r="FH8" s="411"/>
      <c r="FI8" s="411"/>
      <c r="FJ8" s="411"/>
      <c r="FK8" s="411"/>
      <c r="FL8" s="410"/>
      <c r="FM8" s="411"/>
      <c r="FN8" s="411"/>
      <c r="FO8" s="411"/>
      <c r="FP8" s="411"/>
    </row>
    <row r="9" spans="1:172" ht="12" hidden="1" customHeight="1" thickTop="1" thickBot="1">
      <c r="A9" s="118" t="s">
        <v>21</v>
      </c>
      <c r="B9" s="12">
        <v>81</v>
      </c>
      <c r="C9" s="10">
        <v>65</v>
      </c>
      <c r="D9" s="8">
        <f>SUM(F8-C9-E8)</f>
        <v>81</v>
      </c>
      <c r="E9" s="10">
        <v>0</v>
      </c>
      <c r="F9" s="121">
        <f t="shared" ref="F9:F22" si="2">SUM(B9+C9)</f>
        <v>146</v>
      </c>
      <c r="G9" s="12">
        <v>71</v>
      </c>
      <c r="H9" s="10">
        <v>63</v>
      </c>
      <c r="I9" s="10">
        <f>SUM(K8-H9-J8)</f>
        <v>35</v>
      </c>
      <c r="J9" s="10">
        <v>0</v>
      </c>
      <c r="K9" s="130">
        <f t="shared" ref="K9:K22" si="3">SUM(G9+H9)</f>
        <v>134</v>
      </c>
      <c r="L9" s="264">
        <v>74</v>
      </c>
      <c r="M9" s="10">
        <v>48</v>
      </c>
      <c r="N9" s="10">
        <f>SUM(P8-M9-O8)</f>
        <v>54</v>
      </c>
      <c r="O9" s="10">
        <v>0</v>
      </c>
      <c r="P9" s="268">
        <f t="shared" ref="P9:P22" si="4">SUM(L9+M9)</f>
        <v>122</v>
      </c>
      <c r="Q9" s="14"/>
      <c r="R9" s="10"/>
      <c r="S9" s="10"/>
      <c r="T9" s="10"/>
      <c r="U9" s="134"/>
      <c r="V9" s="199"/>
      <c r="W9" s="179"/>
      <c r="X9" s="179"/>
      <c r="Y9" s="179"/>
      <c r="Z9" s="200"/>
      <c r="AA9" s="284"/>
      <c r="AB9" s="179"/>
      <c r="AC9" s="179"/>
      <c r="AD9" s="179"/>
      <c r="AE9" s="284"/>
      <c r="AF9" s="199"/>
      <c r="AG9" s="179"/>
      <c r="AH9" s="179"/>
      <c r="AI9" s="179"/>
      <c r="AJ9" s="200"/>
      <c r="AK9" s="284"/>
      <c r="AL9" s="179"/>
      <c r="AM9" s="179"/>
      <c r="AN9" s="179"/>
      <c r="AO9" s="284"/>
      <c r="AP9" s="199"/>
      <c r="AQ9" s="179"/>
      <c r="AR9" s="179"/>
      <c r="AS9" s="179"/>
      <c r="AT9" s="200"/>
      <c r="AU9" s="251"/>
      <c r="AV9" s="180"/>
      <c r="AW9" s="179"/>
      <c r="AX9" s="179"/>
      <c r="AY9" s="244"/>
      <c r="AZ9" s="228"/>
      <c r="BA9" s="180"/>
      <c r="BB9" s="179"/>
      <c r="BC9" s="179"/>
      <c r="BD9" s="187"/>
      <c r="BE9" s="251"/>
      <c r="BF9" s="179"/>
      <c r="BG9" s="179"/>
      <c r="BH9" s="179"/>
      <c r="BI9" s="244"/>
      <c r="BJ9" s="228"/>
      <c r="BK9" s="179"/>
      <c r="BL9" s="179"/>
      <c r="BM9" s="179"/>
      <c r="BN9" s="187"/>
      <c r="BO9" s="251"/>
      <c r="BP9" s="179"/>
      <c r="BQ9" s="179"/>
      <c r="BR9" s="179"/>
      <c r="BS9" s="244"/>
      <c r="BT9" s="228"/>
      <c r="BU9" s="251"/>
      <c r="BV9" s="251"/>
      <c r="BW9" s="251"/>
      <c r="BX9" s="200"/>
      <c r="BY9" s="251"/>
      <c r="BZ9" s="251"/>
      <c r="CA9" s="251"/>
      <c r="CB9" s="251"/>
      <c r="CC9" s="284"/>
      <c r="CD9" s="228"/>
      <c r="CE9" s="251"/>
      <c r="CF9" s="251"/>
      <c r="CG9" s="251"/>
      <c r="CH9" s="200"/>
      <c r="CI9" s="251"/>
      <c r="CJ9" s="251"/>
      <c r="CK9" s="251"/>
      <c r="CL9" s="251"/>
      <c r="CM9" s="284"/>
      <c r="CN9" s="228"/>
      <c r="CO9" s="251"/>
      <c r="CP9" s="251"/>
      <c r="CQ9" s="251"/>
      <c r="CR9" s="200"/>
      <c r="CS9" s="228"/>
      <c r="CT9" s="251"/>
      <c r="CU9" s="251"/>
      <c r="CV9" s="251"/>
      <c r="CW9" s="200"/>
      <c r="CX9" s="251"/>
      <c r="CY9" s="251"/>
      <c r="CZ9" s="251"/>
      <c r="DA9" s="251"/>
      <c r="DB9" s="284"/>
      <c r="DC9" s="228"/>
      <c r="DD9" s="251"/>
      <c r="DE9" s="251"/>
      <c r="DF9" s="251"/>
      <c r="DG9" s="200"/>
      <c r="DH9" s="251"/>
      <c r="DI9" s="251"/>
      <c r="DJ9" s="251"/>
      <c r="DK9" s="251"/>
      <c r="DL9" s="284"/>
      <c r="DM9" s="228"/>
      <c r="DN9" s="251"/>
      <c r="DO9" s="251"/>
      <c r="DP9" s="251"/>
      <c r="DQ9" s="200"/>
      <c r="DR9" s="228"/>
      <c r="DS9" s="251"/>
      <c r="DT9" s="251"/>
      <c r="DU9" s="251"/>
      <c r="DV9" s="200"/>
      <c r="DW9" s="251">
        <f>SUM(B9+G9+L9+Q9+V9+AA9+AF9+AK9+AP9+AU9+AZ9+BE9)</f>
        <v>226</v>
      </c>
      <c r="DX9" s="179">
        <f>SUM(C9+H9+M9+R9+W9+AB9+AG9+AL9+AQ9+AV9+BA9+BF9+BK9)</f>
        <v>176</v>
      </c>
      <c r="DY9" s="179">
        <f t="shared" ref="DY9:DY22" si="5">SUM(EA8-DX9-DZ8)</f>
        <v>170</v>
      </c>
      <c r="DZ9" s="217">
        <f t="shared" si="0"/>
        <v>0</v>
      </c>
      <c r="EA9" s="218">
        <f t="shared" si="1"/>
        <v>402</v>
      </c>
      <c r="EC9" s="412" t="s">
        <v>6</v>
      </c>
      <c r="ED9" s="413"/>
      <c r="EE9" s="413"/>
      <c r="EF9" s="413"/>
      <c r="EG9" s="413"/>
      <c r="EH9" s="322"/>
      <c r="EI9" s="348"/>
      <c r="EJ9" s="348"/>
      <c r="EK9" s="348"/>
      <c r="EL9" s="348"/>
      <c r="EM9" s="322"/>
      <c r="EN9" s="348"/>
      <c r="EO9" s="348"/>
      <c r="EP9" s="348"/>
      <c r="EQ9" s="348"/>
      <c r="ER9" s="410"/>
      <c r="ES9" s="411"/>
      <c r="ET9" s="411"/>
      <c r="EU9" s="411"/>
      <c r="EV9" s="411"/>
      <c r="EW9" s="414"/>
      <c r="EX9" s="411"/>
      <c r="EY9" s="411"/>
      <c r="EZ9" s="411"/>
      <c r="FA9" s="411"/>
      <c r="FB9" s="414"/>
      <c r="FC9" s="411"/>
      <c r="FD9" s="411"/>
      <c r="FE9" s="411"/>
      <c r="FF9" s="411"/>
      <c r="FG9" s="414"/>
      <c r="FH9" s="411"/>
      <c r="FI9" s="411"/>
      <c r="FJ9" s="411"/>
      <c r="FK9" s="411"/>
      <c r="FL9" s="410"/>
      <c r="FM9" s="411"/>
      <c r="FN9" s="411"/>
      <c r="FO9" s="411"/>
      <c r="FP9" s="411"/>
    </row>
    <row r="10" spans="1:172" ht="12" hidden="1" customHeight="1" thickTop="1" thickBot="1">
      <c r="A10" s="143" t="s">
        <v>22</v>
      </c>
      <c r="B10" s="135">
        <v>140</v>
      </c>
      <c r="C10" s="110">
        <v>94</v>
      </c>
      <c r="D10" s="113">
        <f t="shared" ref="D10:D22" si="6">SUM(F9-C10-E9)</f>
        <v>52</v>
      </c>
      <c r="E10" s="110">
        <v>0</v>
      </c>
      <c r="F10" s="127">
        <f t="shared" si="2"/>
        <v>234</v>
      </c>
      <c r="G10" s="135">
        <v>103</v>
      </c>
      <c r="H10" s="110">
        <v>87</v>
      </c>
      <c r="I10" s="110">
        <f t="shared" ref="I10:I22" si="7">SUM(K9-H10-J9)</f>
        <v>47</v>
      </c>
      <c r="J10" s="110">
        <v>0</v>
      </c>
      <c r="K10" s="131">
        <f t="shared" si="3"/>
        <v>190</v>
      </c>
      <c r="L10" s="265">
        <v>77</v>
      </c>
      <c r="M10" s="110">
        <v>87</v>
      </c>
      <c r="N10" s="110">
        <f t="shared" ref="N10:N22" si="8">SUM(P9-M10-O9)</f>
        <v>35</v>
      </c>
      <c r="O10" s="110">
        <v>0</v>
      </c>
      <c r="P10" s="278">
        <f t="shared" si="4"/>
        <v>164</v>
      </c>
      <c r="Q10" s="144">
        <v>101</v>
      </c>
      <c r="R10" s="110">
        <v>0</v>
      </c>
      <c r="S10" s="110">
        <f t="shared" ref="S10:S22" si="9">SUM(U9-R10-T9)</f>
        <v>0</v>
      </c>
      <c r="T10" s="110">
        <v>0</v>
      </c>
      <c r="U10" s="136">
        <f t="shared" ref="U10:U22" si="10">SUM(Q10+R10)</f>
        <v>101</v>
      </c>
      <c r="V10" s="201"/>
      <c r="W10" s="180"/>
      <c r="X10" s="180"/>
      <c r="Y10" s="180"/>
      <c r="Z10" s="202"/>
      <c r="AA10" s="285"/>
      <c r="AB10" s="180"/>
      <c r="AC10" s="180"/>
      <c r="AD10" s="180"/>
      <c r="AE10" s="285"/>
      <c r="AF10" s="201"/>
      <c r="AG10" s="180"/>
      <c r="AH10" s="180"/>
      <c r="AI10" s="180"/>
      <c r="AJ10" s="202"/>
      <c r="AK10" s="285"/>
      <c r="AL10" s="180"/>
      <c r="AM10" s="180"/>
      <c r="AN10" s="180"/>
      <c r="AO10" s="285"/>
      <c r="AP10" s="201"/>
      <c r="AQ10" s="180"/>
      <c r="AR10" s="180"/>
      <c r="AS10" s="180"/>
      <c r="AT10" s="202"/>
      <c r="AU10" s="252"/>
      <c r="AV10" s="180"/>
      <c r="AW10" s="180"/>
      <c r="AX10" s="180"/>
      <c r="AY10" s="245"/>
      <c r="AZ10" s="207"/>
      <c r="BA10" s="180"/>
      <c r="BB10" s="180"/>
      <c r="BC10" s="180"/>
      <c r="BD10" s="188"/>
      <c r="BE10" s="252"/>
      <c r="BF10" s="180"/>
      <c r="BG10" s="180"/>
      <c r="BH10" s="180"/>
      <c r="BI10" s="245"/>
      <c r="BJ10" s="207"/>
      <c r="BK10" s="180"/>
      <c r="BL10" s="180"/>
      <c r="BM10" s="180"/>
      <c r="BN10" s="188"/>
      <c r="BO10" s="252"/>
      <c r="BP10" s="180"/>
      <c r="BQ10" s="180"/>
      <c r="BR10" s="180"/>
      <c r="BS10" s="245"/>
      <c r="BT10" s="207"/>
      <c r="BU10" s="252"/>
      <c r="BV10" s="252"/>
      <c r="BW10" s="252"/>
      <c r="BX10" s="202"/>
      <c r="BY10" s="252"/>
      <c r="BZ10" s="252"/>
      <c r="CA10" s="252"/>
      <c r="CB10" s="252"/>
      <c r="CC10" s="285"/>
      <c r="CD10" s="207"/>
      <c r="CE10" s="252"/>
      <c r="CF10" s="252"/>
      <c r="CG10" s="252"/>
      <c r="CH10" s="202"/>
      <c r="CI10" s="252"/>
      <c r="CJ10" s="252"/>
      <c r="CK10" s="252"/>
      <c r="CL10" s="252"/>
      <c r="CM10" s="285"/>
      <c r="CN10" s="207"/>
      <c r="CO10" s="252"/>
      <c r="CP10" s="252"/>
      <c r="CQ10" s="252"/>
      <c r="CR10" s="202"/>
      <c r="CS10" s="207"/>
      <c r="CT10" s="252"/>
      <c r="CU10" s="252"/>
      <c r="CV10" s="252"/>
      <c r="CW10" s="202"/>
      <c r="CX10" s="252"/>
      <c r="CY10" s="252"/>
      <c r="CZ10" s="252"/>
      <c r="DA10" s="252"/>
      <c r="DB10" s="285"/>
      <c r="DC10" s="207"/>
      <c r="DD10" s="252"/>
      <c r="DE10" s="252"/>
      <c r="DF10" s="252"/>
      <c r="DG10" s="202"/>
      <c r="DH10" s="252"/>
      <c r="DI10" s="252"/>
      <c r="DJ10" s="252"/>
      <c r="DK10" s="252"/>
      <c r="DL10" s="285"/>
      <c r="DM10" s="207"/>
      <c r="DN10" s="252"/>
      <c r="DO10" s="252"/>
      <c r="DP10" s="252"/>
      <c r="DQ10" s="202"/>
      <c r="DR10" s="207"/>
      <c r="DS10" s="252"/>
      <c r="DT10" s="252"/>
      <c r="DU10" s="252"/>
      <c r="DV10" s="202"/>
      <c r="DW10" s="252">
        <f>SUM(B10+G10+L10+Q10+V10+AA10+AF10+AK10+AP10+AU10+AZ10+BE10+BJ10)</f>
        <v>421</v>
      </c>
      <c r="DX10" s="179">
        <f t="shared" ref="DX10:DX64" si="11">SUM(C10+H10+M10+R10+W10+AB10+AG10+AL10+AQ10+AV10+BA10+BF10+BK10)</f>
        <v>268</v>
      </c>
      <c r="DY10" s="180">
        <f t="shared" si="5"/>
        <v>134</v>
      </c>
      <c r="DZ10" s="219">
        <f t="shared" si="0"/>
        <v>0</v>
      </c>
      <c r="EA10" s="220">
        <f t="shared" si="1"/>
        <v>689</v>
      </c>
      <c r="EC10" s="412" t="s">
        <v>6</v>
      </c>
      <c r="ED10" s="413"/>
      <c r="EE10" s="413"/>
      <c r="EF10" s="413"/>
      <c r="EG10" s="413"/>
      <c r="EH10" s="322"/>
      <c r="EI10" s="348"/>
      <c r="EJ10" s="348"/>
      <c r="EK10" s="348"/>
      <c r="EL10" s="348"/>
      <c r="EM10" s="322"/>
      <c r="EN10" s="348"/>
      <c r="EO10" s="348"/>
      <c r="EP10" s="348"/>
      <c r="EQ10" s="348"/>
      <c r="ER10" s="410"/>
      <c r="ES10" s="411"/>
      <c r="ET10" s="411"/>
      <c r="EU10" s="411"/>
      <c r="EV10" s="411"/>
      <c r="EW10" s="414"/>
      <c r="EX10" s="411"/>
      <c r="EY10" s="411"/>
      <c r="EZ10" s="411"/>
      <c r="FA10" s="411"/>
      <c r="FB10" s="414"/>
      <c r="FC10" s="411"/>
      <c r="FD10" s="411"/>
      <c r="FE10" s="411"/>
      <c r="FF10" s="411"/>
      <c r="FG10" s="414"/>
      <c r="FH10" s="411"/>
      <c r="FI10" s="411"/>
      <c r="FJ10" s="411"/>
      <c r="FK10" s="411"/>
      <c r="FL10" s="410"/>
      <c r="FM10" s="411"/>
      <c r="FN10" s="411"/>
      <c r="FO10" s="411"/>
      <c r="FP10" s="411"/>
    </row>
    <row r="11" spans="1:172" ht="12" hidden="1" customHeight="1" thickTop="1" thickBot="1">
      <c r="A11" s="118" t="s">
        <v>23</v>
      </c>
      <c r="B11" s="12">
        <v>63</v>
      </c>
      <c r="C11" s="10">
        <v>159</v>
      </c>
      <c r="D11" s="8">
        <f t="shared" si="6"/>
        <v>75</v>
      </c>
      <c r="E11" s="10">
        <v>0</v>
      </c>
      <c r="F11" s="121">
        <f t="shared" si="2"/>
        <v>222</v>
      </c>
      <c r="G11" s="12">
        <v>59</v>
      </c>
      <c r="H11" s="10">
        <v>154</v>
      </c>
      <c r="I11" s="10">
        <f t="shared" si="7"/>
        <v>36</v>
      </c>
      <c r="J11" s="10">
        <v>0</v>
      </c>
      <c r="K11" s="130">
        <f t="shared" si="3"/>
        <v>213</v>
      </c>
      <c r="L11" s="264">
        <v>38</v>
      </c>
      <c r="M11" s="10">
        <v>131</v>
      </c>
      <c r="N11" s="10">
        <f t="shared" si="8"/>
        <v>33</v>
      </c>
      <c r="O11" s="10">
        <v>0</v>
      </c>
      <c r="P11" s="268">
        <f t="shared" si="4"/>
        <v>169</v>
      </c>
      <c r="Q11" s="14">
        <v>44</v>
      </c>
      <c r="R11" s="10">
        <v>84</v>
      </c>
      <c r="S11" s="10">
        <f t="shared" si="9"/>
        <v>17</v>
      </c>
      <c r="T11" s="10">
        <v>0</v>
      </c>
      <c r="U11" s="134">
        <f t="shared" si="10"/>
        <v>128</v>
      </c>
      <c r="V11" s="199"/>
      <c r="W11" s="179"/>
      <c r="X11" s="179"/>
      <c r="Y11" s="179"/>
      <c r="Z11" s="200"/>
      <c r="AA11" s="284"/>
      <c r="AB11" s="179"/>
      <c r="AC11" s="179"/>
      <c r="AD11" s="179"/>
      <c r="AE11" s="284"/>
      <c r="AF11" s="199"/>
      <c r="AG11" s="179"/>
      <c r="AH11" s="179"/>
      <c r="AI11" s="179"/>
      <c r="AJ11" s="200"/>
      <c r="AK11" s="284"/>
      <c r="AL11" s="179"/>
      <c r="AM11" s="179"/>
      <c r="AN11" s="179"/>
      <c r="AO11" s="284"/>
      <c r="AP11" s="199"/>
      <c r="AQ11" s="179"/>
      <c r="AR11" s="179"/>
      <c r="AS11" s="179"/>
      <c r="AT11" s="200"/>
      <c r="AU11" s="251"/>
      <c r="AV11" s="180"/>
      <c r="AW11" s="179"/>
      <c r="AX11" s="179"/>
      <c r="AY11" s="244"/>
      <c r="AZ11" s="228"/>
      <c r="BA11" s="180"/>
      <c r="BB11" s="179"/>
      <c r="BC11" s="179"/>
      <c r="BD11" s="187"/>
      <c r="BE11" s="251"/>
      <c r="BF11" s="179"/>
      <c r="BG11" s="179"/>
      <c r="BH11" s="179"/>
      <c r="BI11" s="244"/>
      <c r="BJ11" s="228"/>
      <c r="BK11" s="179"/>
      <c r="BL11" s="179"/>
      <c r="BM11" s="179"/>
      <c r="BN11" s="187"/>
      <c r="BO11" s="251"/>
      <c r="BP11" s="179"/>
      <c r="BQ11" s="179"/>
      <c r="BR11" s="179"/>
      <c r="BS11" s="244"/>
      <c r="BT11" s="228"/>
      <c r="BU11" s="251"/>
      <c r="BV11" s="251"/>
      <c r="BW11" s="251"/>
      <c r="BX11" s="200"/>
      <c r="BY11" s="251"/>
      <c r="BZ11" s="251"/>
      <c r="CA11" s="251"/>
      <c r="CB11" s="251"/>
      <c r="CC11" s="284"/>
      <c r="CD11" s="228"/>
      <c r="CE11" s="251"/>
      <c r="CF11" s="251"/>
      <c r="CG11" s="251"/>
      <c r="CH11" s="200"/>
      <c r="CI11" s="251"/>
      <c r="CJ11" s="251"/>
      <c r="CK11" s="251"/>
      <c r="CL11" s="251"/>
      <c r="CM11" s="284"/>
      <c r="CN11" s="228"/>
      <c r="CO11" s="251"/>
      <c r="CP11" s="251"/>
      <c r="CQ11" s="251"/>
      <c r="CR11" s="200"/>
      <c r="CS11" s="228"/>
      <c r="CT11" s="251"/>
      <c r="CU11" s="251"/>
      <c r="CV11" s="251"/>
      <c r="CW11" s="200"/>
      <c r="CX11" s="251"/>
      <c r="CY11" s="251"/>
      <c r="CZ11" s="251"/>
      <c r="DA11" s="251"/>
      <c r="DB11" s="284"/>
      <c r="DC11" s="228"/>
      <c r="DD11" s="251"/>
      <c r="DE11" s="251"/>
      <c r="DF11" s="251"/>
      <c r="DG11" s="200"/>
      <c r="DH11" s="251"/>
      <c r="DI11" s="251"/>
      <c r="DJ11" s="251"/>
      <c r="DK11" s="251"/>
      <c r="DL11" s="284"/>
      <c r="DM11" s="228"/>
      <c r="DN11" s="251"/>
      <c r="DO11" s="251"/>
      <c r="DP11" s="251"/>
      <c r="DQ11" s="200"/>
      <c r="DR11" s="228"/>
      <c r="DS11" s="251"/>
      <c r="DT11" s="251"/>
      <c r="DU11" s="251"/>
      <c r="DV11" s="200"/>
      <c r="DW11" s="252">
        <f t="shared" ref="DW11:DW64" si="12">SUM(B11+G11+L11+Q11+V11+AA11+AF11+AK11+AP11+AU11+AZ11+BE11+BJ11)</f>
        <v>204</v>
      </c>
      <c r="DX11" s="179">
        <f t="shared" si="11"/>
        <v>528</v>
      </c>
      <c r="DY11" s="179">
        <f t="shared" si="5"/>
        <v>161</v>
      </c>
      <c r="DZ11" s="217">
        <f t="shared" si="0"/>
        <v>0</v>
      </c>
      <c r="EA11" s="218">
        <f t="shared" si="1"/>
        <v>732</v>
      </c>
      <c r="EC11" s="412" t="s">
        <v>6</v>
      </c>
      <c r="ED11" s="413"/>
      <c r="EE11" s="413"/>
      <c r="EF11" s="413"/>
      <c r="EG11" s="413"/>
      <c r="EH11" s="322"/>
      <c r="EI11" s="348"/>
      <c r="EJ11" s="348"/>
      <c r="EK11" s="348"/>
      <c r="EL11" s="348"/>
      <c r="EM11" s="322"/>
      <c r="EN11" s="348"/>
      <c r="EO11" s="348"/>
      <c r="EP11" s="348"/>
      <c r="EQ11" s="348"/>
      <c r="ER11" s="410"/>
      <c r="ES11" s="411"/>
      <c r="ET11" s="411"/>
      <c r="EU11" s="411"/>
      <c r="EV11" s="411"/>
      <c r="EW11" s="414"/>
      <c r="EX11" s="411"/>
      <c r="EY11" s="411"/>
      <c r="EZ11" s="411"/>
      <c r="FA11" s="411"/>
      <c r="FB11" s="414"/>
      <c r="FC11" s="411"/>
      <c r="FD11" s="411"/>
      <c r="FE11" s="411"/>
      <c r="FF11" s="411"/>
      <c r="FG11" s="414"/>
      <c r="FH11" s="411"/>
      <c r="FI11" s="411"/>
      <c r="FJ11" s="411"/>
      <c r="FK11" s="411"/>
      <c r="FL11" s="410"/>
      <c r="FM11" s="411"/>
      <c r="FN11" s="411"/>
      <c r="FO11" s="411"/>
      <c r="FP11" s="411"/>
    </row>
    <row r="12" spans="1:172" ht="12" hidden="1" customHeight="1" thickTop="1" thickBot="1">
      <c r="A12" s="143" t="s">
        <v>24</v>
      </c>
      <c r="B12" s="135">
        <v>32</v>
      </c>
      <c r="C12" s="110">
        <v>154</v>
      </c>
      <c r="D12" s="113">
        <f t="shared" si="6"/>
        <v>68</v>
      </c>
      <c r="E12" s="110">
        <v>0</v>
      </c>
      <c r="F12" s="127">
        <f t="shared" si="2"/>
        <v>186</v>
      </c>
      <c r="G12" s="135">
        <v>51</v>
      </c>
      <c r="H12" s="110">
        <v>152</v>
      </c>
      <c r="I12" s="110">
        <f t="shared" si="7"/>
        <v>61</v>
      </c>
      <c r="J12" s="110">
        <v>0</v>
      </c>
      <c r="K12" s="131">
        <f t="shared" si="3"/>
        <v>203</v>
      </c>
      <c r="L12" s="265">
        <v>28</v>
      </c>
      <c r="M12" s="110">
        <v>125</v>
      </c>
      <c r="N12" s="110">
        <f t="shared" si="8"/>
        <v>44</v>
      </c>
      <c r="O12" s="110">
        <v>0</v>
      </c>
      <c r="P12" s="278">
        <f t="shared" si="4"/>
        <v>153</v>
      </c>
      <c r="Q12" s="144">
        <v>0</v>
      </c>
      <c r="R12" s="110">
        <v>95</v>
      </c>
      <c r="S12" s="110">
        <f t="shared" si="9"/>
        <v>33</v>
      </c>
      <c r="T12" s="110">
        <v>0</v>
      </c>
      <c r="U12" s="136">
        <f t="shared" si="10"/>
        <v>95</v>
      </c>
      <c r="V12" s="201"/>
      <c r="W12" s="180"/>
      <c r="X12" s="180"/>
      <c r="Y12" s="180"/>
      <c r="Z12" s="202"/>
      <c r="AA12" s="285"/>
      <c r="AB12" s="180"/>
      <c r="AC12" s="180"/>
      <c r="AD12" s="180"/>
      <c r="AE12" s="285"/>
      <c r="AF12" s="201"/>
      <c r="AG12" s="180"/>
      <c r="AH12" s="180"/>
      <c r="AI12" s="180"/>
      <c r="AJ12" s="202"/>
      <c r="AK12" s="285"/>
      <c r="AL12" s="180"/>
      <c r="AM12" s="180"/>
      <c r="AN12" s="180"/>
      <c r="AO12" s="285"/>
      <c r="AP12" s="201"/>
      <c r="AQ12" s="180"/>
      <c r="AR12" s="180"/>
      <c r="AS12" s="180"/>
      <c r="AT12" s="202"/>
      <c r="AU12" s="252"/>
      <c r="AV12" s="180"/>
      <c r="AW12" s="180"/>
      <c r="AX12" s="180"/>
      <c r="AY12" s="245"/>
      <c r="AZ12" s="207"/>
      <c r="BA12" s="180"/>
      <c r="BB12" s="180"/>
      <c r="BC12" s="180"/>
      <c r="BD12" s="188"/>
      <c r="BE12" s="252"/>
      <c r="BF12" s="180"/>
      <c r="BG12" s="180"/>
      <c r="BH12" s="180"/>
      <c r="BI12" s="245"/>
      <c r="BJ12" s="207"/>
      <c r="BK12" s="180"/>
      <c r="BL12" s="180"/>
      <c r="BM12" s="180"/>
      <c r="BN12" s="188"/>
      <c r="BO12" s="252"/>
      <c r="BP12" s="180"/>
      <c r="BQ12" s="180"/>
      <c r="BR12" s="180"/>
      <c r="BS12" s="245"/>
      <c r="BT12" s="207"/>
      <c r="BU12" s="252"/>
      <c r="BV12" s="252"/>
      <c r="BW12" s="252"/>
      <c r="BX12" s="202"/>
      <c r="BY12" s="252"/>
      <c r="BZ12" s="252"/>
      <c r="CA12" s="252"/>
      <c r="CB12" s="252"/>
      <c r="CC12" s="285"/>
      <c r="CD12" s="207"/>
      <c r="CE12" s="252"/>
      <c r="CF12" s="252"/>
      <c r="CG12" s="252"/>
      <c r="CH12" s="202"/>
      <c r="CI12" s="252"/>
      <c r="CJ12" s="252"/>
      <c r="CK12" s="252"/>
      <c r="CL12" s="252"/>
      <c r="CM12" s="285"/>
      <c r="CN12" s="207"/>
      <c r="CO12" s="252"/>
      <c r="CP12" s="252"/>
      <c r="CQ12" s="252"/>
      <c r="CR12" s="202"/>
      <c r="CS12" s="207"/>
      <c r="CT12" s="252"/>
      <c r="CU12" s="252"/>
      <c r="CV12" s="252"/>
      <c r="CW12" s="202"/>
      <c r="CX12" s="252"/>
      <c r="CY12" s="252"/>
      <c r="CZ12" s="252"/>
      <c r="DA12" s="252"/>
      <c r="DB12" s="285"/>
      <c r="DC12" s="207"/>
      <c r="DD12" s="252"/>
      <c r="DE12" s="252"/>
      <c r="DF12" s="252"/>
      <c r="DG12" s="202"/>
      <c r="DH12" s="252"/>
      <c r="DI12" s="252"/>
      <c r="DJ12" s="252"/>
      <c r="DK12" s="252"/>
      <c r="DL12" s="285"/>
      <c r="DM12" s="207"/>
      <c r="DN12" s="252"/>
      <c r="DO12" s="252"/>
      <c r="DP12" s="252"/>
      <c r="DQ12" s="202"/>
      <c r="DR12" s="207"/>
      <c r="DS12" s="252"/>
      <c r="DT12" s="252"/>
      <c r="DU12" s="252"/>
      <c r="DV12" s="202"/>
      <c r="DW12" s="252">
        <f t="shared" si="12"/>
        <v>111</v>
      </c>
      <c r="DX12" s="179">
        <f t="shared" si="11"/>
        <v>526</v>
      </c>
      <c r="DY12" s="180">
        <f t="shared" si="5"/>
        <v>206</v>
      </c>
      <c r="DZ12" s="219">
        <f t="shared" si="0"/>
        <v>0</v>
      </c>
      <c r="EA12" s="220">
        <f t="shared" si="1"/>
        <v>637</v>
      </c>
      <c r="EC12" s="412" t="s">
        <v>6</v>
      </c>
      <c r="ED12" s="413"/>
      <c r="EE12" s="413"/>
      <c r="EF12" s="413"/>
      <c r="EG12" s="413"/>
      <c r="EH12" s="322"/>
      <c r="EI12" s="348"/>
      <c r="EJ12" s="348"/>
      <c r="EK12" s="348"/>
      <c r="EL12" s="348"/>
      <c r="EM12" s="322"/>
      <c r="EN12" s="348"/>
      <c r="EO12" s="348"/>
      <c r="EP12" s="348"/>
      <c r="EQ12" s="348"/>
      <c r="ER12" s="410"/>
      <c r="ES12" s="411"/>
      <c r="ET12" s="411"/>
      <c r="EU12" s="411"/>
      <c r="EV12" s="411"/>
      <c r="EW12" s="414"/>
      <c r="EX12" s="411"/>
      <c r="EY12" s="411"/>
      <c r="EZ12" s="411"/>
      <c r="FA12" s="411"/>
      <c r="FB12" s="414"/>
      <c r="FC12" s="411"/>
      <c r="FD12" s="411"/>
      <c r="FE12" s="411"/>
      <c r="FF12" s="411"/>
      <c r="FG12" s="414"/>
      <c r="FH12" s="411"/>
      <c r="FI12" s="411"/>
      <c r="FJ12" s="411"/>
      <c r="FK12" s="411"/>
      <c r="FL12" s="410"/>
      <c r="FM12" s="411"/>
      <c r="FN12" s="411"/>
      <c r="FO12" s="411"/>
      <c r="FP12" s="411"/>
    </row>
    <row r="13" spans="1:172" ht="12" hidden="1" customHeight="1" thickTop="1" thickBot="1">
      <c r="A13" s="119" t="s">
        <v>25</v>
      </c>
      <c r="B13" s="12">
        <v>31</v>
      </c>
      <c r="C13" s="11">
        <v>149</v>
      </c>
      <c r="D13" s="8">
        <f t="shared" si="6"/>
        <v>37</v>
      </c>
      <c r="E13" s="11">
        <v>0</v>
      </c>
      <c r="F13" s="121">
        <f t="shared" si="2"/>
        <v>180</v>
      </c>
      <c r="G13" s="12">
        <v>42</v>
      </c>
      <c r="H13" s="11">
        <v>184</v>
      </c>
      <c r="I13" s="10">
        <f t="shared" si="7"/>
        <v>19</v>
      </c>
      <c r="J13" s="11">
        <v>0</v>
      </c>
      <c r="K13" s="130">
        <f t="shared" si="3"/>
        <v>226</v>
      </c>
      <c r="L13" s="264">
        <v>24</v>
      </c>
      <c r="M13" s="11">
        <v>134</v>
      </c>
      <c r="N13" s="10">
        <f t="shared" si="8"/>
        <v>19</v>
      </c>
      <c r="O13" s="11">
        <v>0</v>
      </c>
      <c r="P13" s="268">
        <f t="shared" si="4"/>
        <v>158</v>
      </c>
      <c r="Q13" s="12">
        <v>0</v>
      </c>
      <c r="R13" s="11">
        <v>86</v>
      </c>
      <c r="S13" s="10">
        <f t="shared" si="9"/>
        <v>9</v>
      </c>
      <c r="T13" s="11">
        <v>0</v>
      </c>
      <c r="U13" s="134">
        <f t="shared" si="10"/>
        <v>86</v>
      </c>
      <c r="V13" s="203"/>
      <c r="W13" s="181"/>
      <c r="X13" s="179"/>
      <c r="Y13" s="181"/>
      <c r="Z13" s="192"/>
      <c r="AA13" s="240"/>
      <c r="AB13" s="181"/>
      <c r="AC13" s="179"/>
      <c r="AD13" s="181"/>
      <c r="AE13" s="240"/>
      <c r="AF13" s="203"/>
      <c r="AG13" s="181"/>
      <c r="AH13" s="179"/>
      <c r="AI13" s="181"/>
      <c r="AJ13" s="192"/>
      <c r="AK13" s="240"/>
      <c r="AL13" s="181"/>
      <c r="AM13" s="179"/>
      <c r="AN13" s="181"/>
      <c r="AO13" s="240"/>
      <c r="AP13" s="203"/>
      <c r="AQ13" s="181"/>
      <c r="AR13" s="179"/>
      <c r="AS13" s="181"/>
      <c r="AT13" s="192"/>
      <c r="AU13" s="256"/>
      <c r="AV13" s="182"/>
      <c r="AW13" s="179"/>
      <c r="AX13" s="181"/>
      <c r="AY13" s="246"/>
      <c r="AZ13" s="205"/>
      <c r="BA13" s="182"/>
      <c r="BB13" s="179"/>
      <c r="BC13" s="181"/>
      <c r="BD13" s="189"/>
      <c r="BE13" s="256"/>
      <c r="BF13" s="181"/>
      <c r="BG13" s="179"/>
      <c r="BH13" s="181"/>
      <c r="BI13" s="246"/>
      <c r="BJ13" s="205"/>
      <c r="BK13" s="181"/>
      <c r="BL13" s="179"/>
      <c r="BM13" s="181"/>
      <c r="BN13" s="189"/>
      <c r="BO13" s="256"/>
      <c r="BP13" s="181"/>
      <c r="BQ13" s="181"/>
      <c r="BR13" s="181"/>
      <c r="BS13" s="246"/>
      <c r="BT13" s="205"/>
      <c r="BU13" s="256"/>
      <c r="BV13" s="256"/>
      <c r="BW13" s="256"/>
      <c r="BX13" s="192"/>
      <c r="BY13" s="256"/>
      <c r="BZ13" s="256"/>
      <c r="CA13" s="256"/>
      <c r="CB13" s="256"/>
      <c r="CC13" s="240"/>
      <c r="CD13" s="205"/>
      <c r="CE13" s="256"/>
      <c r="CF13" s="256"/>
      <c r="CG13" s="256"/>
      <c r="CH13" s="192"/>
      <c r="CI13" s="256"/>
      <c r="CJ13" s="256"/>
      <c r="CK13" s="256"/>
      <c r="CL13" s="256"/>
      <c r="CM13" s="240"/>
      <c r="CN13" s="205"/>
      <c r="CO13" s="256"/>
      <c r="CP13" s="256"/>
      <c r="CQ13" s="256"/>
      <c r="CR13" s="192"/>
      <c r="CS13" s="205"/>
      <c r="CT13" s="256"/>
      <c r="CU13" s="256"/>
      <c r="CV13" s="256"/>
      <c r="CW13" s="192"/>
      <c r="CX13" s="256"/>
      <c r="CY13" s="256"/>
      <c r="CZ13" s="256"/>
      <c r="DA13" s="256"/>
      <c r="DB13" s="240"/>
      <c r="DC13" s="205"/>
      <c r="DD13" s="256"/>
      <c r="DE13" s="256"/>
      <c r="DF13" s="256"/>
      <c r="DG13" s="192"/>
      <c r="DH13" s="256"/>
      <c r="DI13" s="256"/>
      <c r="DJ13" s="256"/>
      <c r="DK13" s="256"/>
      <c r="DL13" s="240"/>
      <c r="DM13" s="205"/>
      <c r="DN13" s="256"/>
      <c r="DO13" s="256"/>
      <c r="DP13" s="256"/>
      <c r="DQ13" s="192"/>
      <c r="DR13" s="205"/>
      <c r="DS13" s="256"/>
      <c r="DT13" s="256"/>
      <c r="DU13" s="256"/>
      <c r="DV13" s="192"/>
      <c r="DW13" s="252">
        <f t="shared" si="12"/>
        <v>97</v>
      </c>
      <c r="DX13" s="179">
        <f t="shared" si="11"/>
        <v>553</v>
      </c>
      <c r="DY13" s="179">
        <f t="shared" si="5"/>
        <v>84</v>
      </c>
      <c r="DZ13" s="217">
        <f t="shared" si="0"/>
        <v>0</v>
      </c>
      <c r="EA13" s="218">
        <f t="shared" si="1"/>
        <v>650</v>
      </c>
      <c r="EC13" s="412" t="s">
        <v>6</v>
      </c>
      <c r="ED13" s="413"/>
      <c r="EE13" s="413"/>
      <c r="EF13" s="413"/>
      <c r="EG13" s="413"/>
      <c r="EH13" s="322"/>
      <c r="EI13" s="348"/>
      <c r="EJ13" s="348"/>
      <c r="EK13" s="348"/>
      <c r="EL13" s="348"/>
      <c r="EM13" s="322"/>
      <c r="EN13" s="348"/>
      <c r="EO13" s="348"/>
      <c r="EP13" s="348"/>
      <c r="EQ13" s="348"/>
      <c r="ER13" s="410"/>
      <c r="ES13" s="411"/>
      <c r="ET13" s="411"/>
      <c r="EU13" s="411"/>
      <c r="EV13" s="411"/>
      <c r="EW13" s="414"/>
      <c r="EX13" s="411"/>
      <c r="EY13" s="411"/>
      <c r="EZ13" s="411"/>
      <c r="FA13" s="411"/>
      <c r="FB13" s="414"/>
      <c r="FC13" s="411"/>
      <c r="FD13" s="411"/>
      <c r="FE13" s="411"/>
      <c r="FF13" s="411"/>
      <c r="FG13" s="414"/>
      <c r="FH13" s="411"/>
      <c r="FI13" s="411"/>
      <c r="FJ13" s="411"/>
      <c r="FK13" s="411"/>
      <c r="FL13" s="410"/>
      <c r="FM13" s="411"/>
      <c r="FN13" s="411"/>
      <c r="FO13" s="411"/>
      <c r="FP13" s="411"/>
    </row>
    <row r="14" spans="1:172" ht="12" hidden="1" customHeight="1" thickTop="1">
      <c r="A14" s="120" t="s">
        <v>26</v>
      </c>
      <c r="B14" s="135">
        <v>56</v>
      </c>
      <c r="C14" s="111">
        <v>142</v>
      </c>
      <c r="D14" s="113">
        <f t="shared" si="6"/>
        <v>38</v>
      </c>
      <c r="E14" s="111">
        <v>0</v>
      </c>
      <c r="F14" s="127">
        <f t="shared" si="2"/>
        <v>198</v>
      </c>
      <c r="G14" s="135">
        <v>94</v>
      </c>
      <c r="H14" s="111">
        <v>198</v>
      </c>
      <c r="I14" s="110">
        <f t="shared" si="7"/>
        <v>28</v>
      </c>
      <c r="J14" s="111">
        <v>0</v>
      </c>
      <c r="K14" s="131">
        <f t="shared" si="3"/>
        <v>292</v>
      </c>
      <c r="L14" s="265">
        <v>34</v>
      </c>
      <c r="M14" s="111">
        <v>139</v>
      </c>
      <c r="N14" s="110">
        <f t="shared" si="8"/>
        <v>19</v>
      </c>
      <c r="O14" s="111">
        <v>0</v>
      </c>
      <c r="P14" s="278">
        <f t="shared" si="4"/>
        <v>173</v>
      </c>
      <c r="Q14" s="135">
        <v>0</v>
      </c>
      <c r="R14" s="111">
        <v>68</v>
      </c>
      <c r="S14" s="110">
        <f t="shared" si="9"/>
        <v>18</v>
      </c>
      <c r="T14" s="111">
        <v>0</v>
      </c>
      <c r="U14" s="136">
        <f t="shared" si="10"/>
        <v>68</v>
      </c>
      <c r="V14" s="204"/>
      <c r="W14" s="182"/>
      <c r="X14" s="180"/>
      <c r="Y14" s="182"/>
      <c r="Z14" s="191"/>
      <c r="AA14" s="241"/>
      <c r="AB14" s="182"/>
      <c r="AC14" s="180"/>
      <c r="AD14" s="182"/>
      <c r="AE14" s="241"/>
      <c r="AF14" s="204"/>
      <c r="AG14" s="182"/>
      <c r="AH14" s="180"/>
      <c r="AI14" s="182"/>
      <c r="AJ14" s="191"/>
      <c r="AK14" s="241"/>
      <c r="AL14" s="182"/>
      <c r="AM14" s="180"/>
      <c r="AN14" s="182"/>
      <c r="AO14" s="241"/>
      <c r="AP14" s="204"/>
      <c r="AQ14" s="182"/>
      <c r="AR14" s="180"/>
      <c r="AS14" s="182"/>
      <c r="AT14" s="191"/>
      <c r="AU14" s="257"/>
      <c r="AV14" s="182"/>
      <c r="AW14" s="180"/>
      <c r="AX14" s="182"/>
      <c r="AY14" s="247"/>
      <c r="AZ14" s="206"/>
      <c r="BA14" s="182"/>
      <c r="BB14" s="180"/>
      <c r="BC14" s="182"/>
      <c r="BD14" s="190"/>
      <c r="BE14" s="257"/>
      <c r="BF14" s="182"/>
      <c r="BG14" s="180"/>
      <c r="BH14" s="182"/>
      <c r="BI14" s="247"/>
      <c r="BJ14" s="206"/>
      <c r="BK14" s="182"/>
      <c r="BL14" s="180"/>
      <c r="BM14" s="182"/>
      <c r="BN14" s="190"/>
      <c r="BO14" s="257"/>
      <c r="BP14" s="182"/>
      <c r="BQ14" s="182"/>
      <c r="BR14" s="182"/>
      <c r="BS14" s="247"/>
      <c r="BT14" s="206"/>
      <c r="BU14" s="257"/>
      <c r="BV14" s="257"/>
      <c r="BW14" s="257"/>
      <c r="BX14" s="191"/>
      <c r="BY14" s="257"/>
      <c r="BZ14" s="257"/>
      <c r="CA14" s="257"/>
      <c r="CB14" s="257"/>
      <c r="CC14" s="241"/>
      <c r="CD14" s="206"/>
      <c r="CE14" s="257"/>
      <c r="CF14" s="257"/>
      <c r="CG14" s="257"/>
      <c r="CH14" s="191"/>
      <c r="CI14" s="257"/>
      <c r="CJ14" s="257"/>
      <c r="CK14" s="257"/>
      <c r="CL14" s="257"/>
      <c r="CM14" s="241"/>
      <c r="CN14" s="206"/>
      <c r="CO14" s="257"/>
      <c r="CP14" s="257"/>
      <c r="CQ14" s="257"/>
      <c r="CR14" s="191"/>
      <c r="CS14" s="206"/>
      <c r="CT14" s="257"/>
      <c r="CU14" s="257"/>
      <c r="CV14" s="257"/>
      <c r="CW14" s="191"/>
      <c r="CX14" s="257"/>
      <c r="CY14" s="257"/>
      <c r="CZ14" s="257"/>
      <c r="DA14" s="257"/>
      <c r="DB14" s="241"/>
      <c r="DC14" s="206"/>
      <c r="DD14" s="257"/>
      <c r="DE14" s="257"/>
      <c r="DF14" s="257"/>
      <c r="DG14" s="191"/>
      <c r="DH14" s="257"/>
      <c r="DI14" s="257"/>
      <c r="DJ14" s="257"/>
      <c r="DK14" s="257"/>
      <c r="DL14" s="241"/>
      <c r="DM14" s="206"/>
      <c r="DN14" s="257"/>
      <c r="DO14" s="257"/>
      <c r="DP14" s="257"/>
      <c r="DQ14" s="191"/>
      <c r="DR14" s="206"/>
      <c r="DS14" s="257"/>
      <c r="DT14" s="257"/>
      <c r="DU14" s="257"/>
      <c r="DV14" s="191"/>
      <c r="DW14" s="252">
        <f t="shared" si="12"/>
        <v>184</v>
      </c>
      <c r="DX14" s="179">
        <f t="shared" si="11"/>
        <v>547</v>
      </c>
      <c r="DY14" s="180">
        <f t="shared" si="5"/>
        <v>103</v>
      </c>
      <c r="DZ14" s="221">
        <f t="shared" ref="DZ14:DZ20" si="13">SUM(E14+J14+O14+T14+Y14+AD14+AI14+AN14+AS14+AX14+BC14+BH14+BM14)</f>
        <v>0</v>
      </c>
      <c r="EA14" s="220">
        <f t="shared" si="1"/>
        <v>731</v>
      </c>
      <c r="EC14" s="412" t="s">
        <v>6</v>
      </c>
      <c r="ED14" s="413"/>
      <c r="EE14" s="413"/>
      <c r="EF14" s="413"/>
      <c r="EG14" s="413"/>
      <c r="EH14" s="322"/>
      <c r="EI14" s="348"/>
      <c r="EJ14" s="348"/>
      <c r="EK14" s="348"/>
      <c r="EL14" s="348"/>
      <c r="EM14" s="322"/>
      <c r="EN14" s="348"/>
      <c r="EO14" s="348"/>
      <c r="EP14" s="348"/>
      <c r="EQ14" s="348"/>
      <c r="ER14" s="410"/>
      <c r="ES14" s="411"/>
      <c r="ET14" s="411"/>
      <c r="EU14" s="411"/>
      <c r="EV14" s="411"/>
      <c r="EW14" s="414"/>
      <c r="EX14" s="411"/>
      <c r="EY14" s="411"/>
      <c r="EZ14" s="411"/>
      <c r="FA14" s="411"/>
      <c r="FB14" s="414"/>
      <c r="FC14" s="411"/>
      <c r="FD14" s="411"/>
      <c r="FE14" s="411"/>
      <c r="FF14" s="411"/>
      <c r="FG14" s="414"/>
      <c r="FH14" s="411"/>
      <c r="FI14" s="411"/>
      <c r="FJ14" s="411"/>
      <c r="FK14" s="411"/>
      <c r="FL14" s="410"/>
      <c r="FM14" s="411"/>
      <c r="FN14" s="411"/>
      <c r="FO14" s="411"/>
      <c r="FP14" s="411"/>
    </row>
    <row r="15" spans="1:172" ht="12" hidden="1" customHeight="1">
      <c r="A15" s="119" t="s">
        <v>27</v>
      </c>
      <c r="B15" s="12">
        <v>14</v>
      </c>
      <c r="C15" s="11">
        <v>179</v>
      </c>
      <c r="D15" s="8">
        <f t="shared" si="6"/>
        <v>19</v>
      </c>
      <c r="E15" s="167">
        <v>4</v>
      </c>
      <c r="F15" s="121">
        <f t="shared" si="2"/>
        <v>193</v>
      </c>
      <c r="G15" s="12">
        <v>16</v>
      </c>
      <c r="H15" s="11">
        <v>266</v>
      </c>
      <c r="I15" s="10">
        <f t="shared" si="7"/>
        <v>26</v>
      </c>
      <c r="J15" s="167">
        <v>3</v>
      </c>
      <c r="K15" s="130">
        <f t="shared" si="3"/>
        <v>282</v>
      </c>
      <c r="L15" s="264">
        <v>16</v>
      </c>
      <c r="M15" s="11">
        <v>151</v>
      </c>
      <c r="N15" s="10">
        <f t="shared" si="8"/>
        <v>22</v>
      </c>
      <c r="O15" s="167">
        <v>0</v>
      </c>
      <c r="P15" s="268">
        <f t="shared" si="4"/>
        <v>167</v>
      </c>
      <c r="Q15" s="12">
        <v>0</v>
      </c>
      <c r="R15" s="11">
        <v>63</v>
      </c>
      <c r="S15" s="10">
        <f t="shared" si="9"/>
        <v>5</v>
      </c>
      <c r="T15" s="167">
        <v>0</v>
      </c>
      <c r="U15" s="134">
        <f t="shared" si="10"/>
        <v>63</v>
      </c>
      <c r="V15" s="203"/>
      <c r="W15" s="181"/>
      <c r="X15" s="179"/>
      <c r="Y15" s="181"/>
      <c r="Z15" s="192"/>
      <c r="AA15" s="240"/>
      <c r="AB15" s="181"/>
      <c r="AC15" s="179"/>
      <c r="AD15" s="181"/>
      <c r="AE15" s="240"/>
      <c r="AF15" s="203"/>
      <c r="AG15" s="181"/>
      <c r="AH15" s="179"/>
      <c r="AI15" s="181"/>
      <c r="AJ15" s="192"/>
      <c r="AK15" s="240"/>
      <c r="AL15" s="181"/>
      <c r="AM15" s="179"/>
      <c r="AN15" s="181"/>
      <c r="AO15" s="240"/>
      <c r="AP15" s="203"/>
      <c r="AQ15" s="181"/>
      <c r="AR15" s="179"/>
      <c r="AS15" s="181"/>
      <c r="AT15" s="192"/>
      <c r="AU15" s="256"/>
      <c r="AV15" s="182"/>
      <c r="AW15" s="179"/>
      <c r="AX15" s="181"/>
      <c r="AY15" s="246"/>
      <c r="AZ15" s="205"/>
      <c r="BA15" s="182"/>
      <c r="BB15" s="179"/>
      <c r="BC15" s="181"/>
      <c r="BD15" s="189"/>
      <c r="BE15" s="256"/>
      <c r="BF15" s="181"/>
      <c r="BG15" s="179"/>
      <c r="BH15" s="181"/>
      <c r="BI15" s="246"/>
      <c r="BJ15" s="205"/>
      <c r="BK15" s="181"/>
      <c r="BL15" s="179"/>
      <c r="BM15" s="181"/>
      <c r="BN15" s="189"/>
      <c r="BO15" s="256"/>
      <c r="BP15" s="181"/>
      <c r="BQ15" s="181"/>
      <c r="BR15" s="181"/>
      <c r="BS15" s="246"/>
      <c r="BT15" s="205"/>
      <c r="BU15" s="256"/>
      <c r="BV15" s="256"/>
      <c r="BW15" s="256"/>
      <c r="BX15" s="192"/>
      <c r="BY15" s="256"/>
      <c r="BZ15" s="256"/>
      <c r="CA15" s="256"/>
      <c r="CB15" s="256"/>
      <c r="CC15" s="240"/>
      <c r="CD15" s="205"/>
      <c r="CE15" s="256"/>
      <c r="CF15" s="256"/>
      <c r="CG15" s="256"/>
      <c r="CH15" s="192"/>
      <c r="CI15" s="256"/>
      <c r="CJ15" s="256"/>
      <c r="CK15" s="256"/>
      <c r="CL15" s="256"/>
      <c r="CM15" s="240"/>
      <c r="CN15" s="205"/>
      <c r="CO15" s="256"/>
      <c r="CP15" s="256"/>
      <c r="CQ15" s="256"/>
      <c r="CR15" s="192"/>
      <c r="CS15" s="205"/>
      <c r="CT15" s="256"/>
      <c r="CU15" s="256"/>
      <c r="CV15" s="256"/>
      <c r="CW15" s="192"/>
      <c r="CX15" s="256"/>
      <c r="CY15" s="256"/>
      <c r="CZ15" s="256"/>
      <c r="DA15" s="256"/>
      <c r="DB15" s="240"/>
      <c r="DC15" s="205"/>
      <c r="DD15" s="256"/>
      <c r="DE15" s="256"/>
      <c r="DF15" s="256"/>
      <c r="DG15" s="192"/>
      <c r="DH15" s="256"/>
      <c r="DI15" s="256"/>
      <c r="DJ15" s="256"/>
      <c r="DK15" s="256"/>
      <c r="DL15" s="240"/>
      <c r="DM15" s="205"/>
      <c r="DN15" s="256"/>
      <c r="DO15" s="256"/>
      <c r="DP15" s="256"/>
      <c r="DQ15" s="192"/>
      <c r="DR15" s="205"/>
      <c r="DS15" s="256"/>
      <c r="DT15" s="256"/>
      <c r="DU15" s="256"/>
      <c r="DV15" s="192"/>
      <c r="DW15" s="252">
        <f t="shared" si="12"/>
        <v>46</v>
      </c>
      <c r="DX15" s="179">
        <f t="shared" si="11"/>
        <v>659</v>
      </c>
      <c r="DY15" s="179">
        <f t="shared" si="5"/>
        <v>72</v>
      </c>
      <c r="DZ15" s="221">
        <f t="shared" si="13"/>
        <v>7</v>
      </c>
      <c r="EA15" s="218">
        <f t="shared" si="1"/>
        <v>705</v>
      </c>
      <c r="EH15" s="314"/>
      <c r="EI15" s="348"/>
      <c r="EJ15" s="348"/>
      <c r="EK15" s="348"/>
      <c r="EL15" s="348"/>
      <c r="EM15" s="322"/>
      <c r="EN15" s="348"/>
      <c r="EO15" s="348"/>
      <c r="EP15" s="348"/>
      <c r="EQ15" s="348"/>
      <c r="ER15" s="410"/>
      <c r="ES15" s="411"/>
      <c r="ET15" s="411"/>
      <c r="EU15" s="411"/>
      <c r="EV15" s="411"/>
      <c r="EW15" s="414"/>
      <c r="EX15" s="411"/>
      <c r="EY15" s="411"/>
      <c r="EZ15" s="411"/>
      <c r="FA15" s="411"/>
      <c r="FB15" s="414"/>
      <c r="FC15" s="411"/>
      <c r="FD15" s="411"/>
      <c r="FE15" s="411"/>
      <c r="FF15" s="411"/>
      <c r="FG15" s="414"/>
      <c r="FH15" s="411"/>
      <c r="FI15" s="411"/>
      <c r="FJ15" s="411"/>
      <c r="FK15" s="411"/>
      <c r="FL15" s="410"/>
      <c r="FM15" s="411"/>
      <c r="FN15" s="411"/>
      <c r="FO15" s="411"/>
      <c r="FP15" s="411"/>
    </row>
    <row r="16" spans="1:172" ht="12" hidden="1" customHeight="1">
      <c r="A16" s="120" t="s">
        <v>28</v>
      </c>
      <c r="B16" s="135">
        <v>35</v>
      </c>
      <c r="C16" s="111">
        <v>168</v>
      </c>
      <c r="D16" s="113">
        <f t="shared" si="6"/>
        <v>21</v>
      </c>
      <c r="E16" s="111">
        <v>4</v>
      </c>
      <c r="F16" s="127">
        <f t="shared" si="2"/>
        <v>203</v>
      </c>
      <c r="G16" s="135">
        <v>96</v>
      </c>
      <c r="H16" s="111">
        <v>248</v>
      </c>
      <c r="I16" s="110">
        <f t="shared" si="7"/>
        <v>31</v>
      </c>
      <c r="J16" s="111">
        <v>5</v>
      </c>
      <c r="K16" s="131">
        <f t="shared" si="3"/>
        <v>344</v>
      </c>
      <c r="L16" s="265">
        <v>25</v>
      </c>
      <c r="M16" s="111">
        <v>164</v>
      </c>
      <c r="N16" s="110">
        <f t="shared" si="8"/>
        <v>3</v>
      </c>
      <c r="O16" s="111">
        <v>12</v>
      </c>
      <c r="P16" s="278">
        <f t="shared" si="4"/>
        <v>189</v>
      </c>
      <c r="Q16" s="135">
        <v>0</v>
      </c>
      <c r="R16" s="111">
        <v>64</v>
      </c>
      <c r="S16" s="110">
        <f t="shared" si="9"/>
        <v>-1</v>
      </c>
      <c r="T16" s="111">
        <v>0</v>
      </c>
      <c r="U16" s="136">
        <f t="shared" si="10"/>
        <v>64</v>
      </c>
      <c r="V16" s="204"/>
      <c r="W16" s="182"/>
      <c r="X16" s="180"/>
      <c r="Y16" s="182"/>
      <c r="Z16" s="191"/>
      <c r="AA16" s="241"/>
      <c r="AB16" s="182"/>
      <c r="AC16" s="180"/>
      <c r="AD16" s="182"/>
      <c r="AE16" s="241"/>
      <c r="AF16" s="204"/>
      <c r="AG16" s="182"/>
      <c r="AH16" s="180"/>
      <c r="AI16" s="182"/>
      <c r="AJ16" s="191"/>
      <c r="AK16" s="241"/>
      <c r="AL16" s="182"/>
      <c r="AM16" s="180"/>
      <c r="AN16" s="182"/>
      <c r="AO16" s="241"/>
      <c r="AP16" s="204"/>
      <c r="AQ16" s="182"/>
      <c r="AR16" s="180"/>
      <c r="AS16" s="182"/>
      <c r="AT16" s="191"/>
      <c r="AU16" s="257"/>
      <c r="AV16" s="182"/>
      <c r="AW16" s="180"/>
      <c r="AX16" s="182"/>
      <c r="AY16" s="247"/>
      <c r="AZ16" s="206"/>
      <c r="BA16" s="182"/>
      <c r="BB16" s="180"/>
      <c r="BC16" s="182"/>
      <c r="BD16" s="190"/>
      <c r="BE16" s="257"/>
      <c r="BF16" s="182"/>
      <c r="BG16" s="180"/>
      <c r="BH16" s="182"/>
      <c r="BI16" s="247"/>
      <c r="BJ16" s="206"/>
      <c r="BK16" s="182"/>
      <c r="BL16" s="180"/>
      <c r="BM16" s="182"/>
      <c r="BN16" s="190"/>
      <c r="BO16" s="257"/>
      <c r="BP16" s="182"/>
      <c r="BQ16" s="182"/>
      <c r="BR16" s="182"/>
      <c r="BS16" s="247"/>
      <c r="BT16" s="206"/>
      <c r="BU16" s="257"/>
      <c r="BV16" s="257"/>
      <c r="BW16" s="257"/>
      <c r="BX16" s="191"/>
      <c r="BY16" s="257"/>
      <c r="BZ16" s="257"/>
      <c r="CA16" s="257"/>
      <c r="CB16" s="257"/>
      <c r="CC16" s="241"/>
      <c r="CD16" s="206"/>
      <c r="CE16" s="257"/>
      <c r="CF16" s="257"/>
      <c r="CG16" s="257"/>
      <c r="CH16" s="191"/>
      <c r="CI16" s="257"/>
      <c r="CJ16" s="257"/>
      <c r="CK16" s="257"/>
      <c r="CL16" s="257"/>
      <c r="CM16" s="241"/>
      <c r="CN16" s="206"/>
      <c r="CO16" s="257"/>
      <c r="CP16" s="257"/>
      <c r="CQ16" s="257"/>
      <c r="CR16" s="191"/>
      <c r="CS16" s="206"/>
      <c r="CT16" s="257"/>
      <c r="CU16" s="257"/>
      <c r="CV16" s="257"/>
      <c r="CW16" s="191"/>
      <c r="CX16" s="257"/>
      <c r="CY16" s="257"/>
      <c r="CZ16" s="257"/>
      <c r="DA16" s="257"/>
      <c r="DB16" s="241"/>
      <c r="DC16" s="206"/>
      <c r="DD16" s="257"/>
      <c r="DE16" s="257"/>
      <c r="DF16" s="257"/>
      <c r="DG16" s="191"/>
      <c r="DH16" s="257"/>
      <c r="DI16" s="257"/>
      <c r="DJ16" s="257"/>
      <c r="DK16" s="257"/>
      <c r="DL16" s="241"/>
      <c r="DM16" s="206"/>
      <c r="DN16" s="257"/>
      <c r="DO16" s="257"/>
      <c r="DP16" s="257"/>
      <c r="DQ16" s="191"/>
      <c r="DR16" s="206"/>
      <c r="DS16" s="257"/>
      <c r="DT16" s="257"/>
      <c r="DU16" s="257"/>
      <c r="DV16" s="191"/>
      <c r="DW16" s="252">
        <f t="shared" si="12"/>
        <v>156</v>
      </c>
      <c r="DX16" s="179">
        <f t="shared" si="11"/>
        <v>644</v>
      </c>
      <c r="DY16" s="180">
        <f t="shared" si="5"/>
        <v>54</v>
      </c>
      <c r="DZ16" s="221">
        <f t="shared" si="13"/>
        <v>21</v>
      </c>
      <c r="EA16" s="220">
        <f t="shared" si="1"/>
        <v>800</v>
      </c>
      <c r="EI16" s="314"/>
      <c r="EJ16" s="314"/>
      <c r="EK16" s="314"/>
      <c r="EL16" s="314"/>
      <c r="EM16" s="314"/>
      <c r="EN16" s="314"/>
      <c r="EO16" s="314"/>
    </row>
    <row r="17" spans="1:131" ht="12" customHeight="1">
      <c r="A17" s="119" t="s">
        <v>29</v>
      </c>
      <c r="B17" s="12">
        <v>0</v>
      </c>
      <c r="C17" s="11">
        <v>187</v>
      </c>
      <c r="D17" s="8">
        <f t="shared" si="6"/>
        <v>12</v>
      </c>
      <c r="E17" s="11">
        <v>7</v>
      </c>
      <c r="F17" s="121">
        <f t="shared" si="2"/>
        <v>187</v>
      </c>
      <c r="G17" s="12">
        <v>51</v>
      </c>
      <c r="H17" s="11">
        <v>272</v>
      </c>
      <c r="I17" s="10">
        <f t="shared" si="7"/>
        <v>67</v>
      </c>
      <c r="J17" s="11">
        <v>8</v>
      </c>
      <c r="K17" s="130">
        <f t="shared" si="3"/>
        <v>323</v>
      </c>
      <c r="L17" s="264">
        <v>0</v>
      </c>
      <c r="M17" s="11">
        <v>149</v>
      </c>
      <c r="N17" s="10">
        <f t="shared" si="8"/>
        <v>28</v>
      </c>
      <c r="O17" s="11">
        <v>7</v>
      </c>
      <c r="P17" s="268">
        <f t="shared" si="4"/>
        <v>149</v>
      </c>
      <c r="Q17" s="12">
        <v>0</v>
      </c>
      <c r="R17" s="11">
        <v>50</v>
      </c>
      <c r="S17" s="10">
        <f t="shared" si="9"/>
        <v>14</v>
      </c>
      <c r="T17" s="11">
        <v>2</v>
      </c>
      <c r="U17" s="134">
        <f t="shared" si="10"/>
        <v>50</v>
      </c>
      <c r="V17" s="203"/>
      <c r="W17" s="181"/>
      <c r="X17" s="179"/>
      <c r="Y17" s="181"/>
      <c r="Z17" s="192"/>
      <c r="AA17" s="240"/>
      <c r="AB17" s="181"/>
      <c r="AC17" s="179"/>
      <c r="AD17" s="181"/>
      <c r="AE17" s="240"/>
      <c r="AF17" s="203"/>
      <c r="AG17" s="181"/>
      <c r="AH17" s="179"/>
      <c r="AI17" s="181"/>
      <c r="AJ17" s="192"/>
      <c r="AK17" s="240"/>
      <c r="AL17" s="181"/>
      <c r="AM17" s="179"/>
      <c r="AN17" s="181"/>
      <c r="AO17" s="240"/>
      <c r="AP17" s="203"/>
      <c r="AQ17" s="181"/>
      <c r="AR17" s="179"/>
      <c r="AS17" s="181"/>
      <c r="AT17" s="192"/>
      <c r="AU17" s="256"/>
      <c r="AV17" s="182"/>
      <c r="AW17" s="179"/>
      <c r="AX17" s="181"/>
      <c r="AY17" s="246"/>
      <c r="AZ17" s="205"/>
      <c r="BA17" s="182"/>
      <c r="BB17" s="179"/>
      <c r="BC17" s="181"/>
      <c r="BD17" s="189"/>
      <c r="BE17" s="256"/>
      <c r="BF17" s="181"/>
      <c r="BG17" s="179"/>
      <c r="BH17" s="181"/>
      <c r="BI17" s="246"/>
      <c r="BJ17" s="205"/>
      <c r="BK17" s="181"/>
      <c r="BL17" s="179"/>
      <c r="BM17" s="181"/>
      <c r="BN17" s="189"/>
      <c r="BO17" s="256"/>
      <c r="BP17" s="181"/>
      <c r="BQ17" s="181"/>
      <c r="BR17" s="181"/>
      <c r="BS17" s="246"/>
      <c r="BT17" s="205"/>
      <c r="BU17" s="256"/>
      <c r="BV17" s="256"/>
      <c r="BW17" s="256"/>
      <c r="BX17" s="192"/>
      <c r="BY17" s="256"/>
      <c r="BZ17" s="256"/>
      <c r="CA17" s="256"/>
      <c r="CB17" s="256"/>
      <c r="CC17" s="240"/>
      <c r="CD17" s="205"/>
      <c r="CE17" s="256"/>
      <c r="CF17" s="256"/>
      <c r="CG17" s="256"/>
      <c r="CH17" s="192"/>
      <c r="CI17" s="256"/>
      <c r="CJ17" s="256"/>
      <c r="CK17" s="256"/>
      <c r="CL17" s="256"/>
      <c r="CM17" s="240"/>
      <c r="CN17" s="205"/>
      <c r="CO17" s="256"/>
      <c r="CP17" s="256"/>
      <c r="CQ17" s="256"/>
      <c r="CR17" s="192"/>
      <c r="CS17" s="205"/>
      <c r="CT17" s="256"/>
      <c r="CU17" s="256"/>
      <c r="CV17" s="256"/>
      <c r="CW17" s="192"/>
      <c r="CX17" s="256"/>
      <c r="CY17" s="256"/>
      <c r="CZ17" s="256"/>
      <c r="DA17" s="256"/>
      <c r="DB17" s="240"/>
      <c r="DC17" s="205"/>
      <c r="DD17" s="256"/>
      <c r="DE17" s="256"/>
      <c r="DF17" s="256"/>
      <c r="DG17" s="192"/>
      <c r="DH17" s="256"/>
      <c r="DI17" s="256"/>
      <c r="DJ17" s="256"/>
      <c r="DK17" s="256"/>
      <c r="DL17" s="240"/>
      <c r="DM17" s="205"/>
      <c r="DN17" s="256"/>
      <c r="DO17" s="256"/>
      <c r="DP17" s="256"/>
      <c r="DQ17" s="192"/>
      <c r="DR17" s="205"/>
      <c r="DS17" s="256"/>
      <c r="DT17" s="256"/>
      <c r="DU17" s="256"/>
      <c r="DV17" s="192"/>
      <c r="DW17" s="252">
        <f t="shared" si="12"/>
        <v>51</v>
      </c>
      <c r="DX17" s="179">
        <f t="shared" si="11"/>
        <v>658</v>
      </c>
      <c r="DY17" s="179">
        <f t="shared" si="5"/>
        <v>121</v>
      </c>
      <c r="DZ17" s="221">
        <f t="shared" si="13"/>
        <v>24</v>
      </c>
      <c r="EA17" s="218">
        <f t="shared" si="1"/>
        <v>709</v>
      </c>
    </row>
    <row r="18" spans="1:131" ht="12" customHeight="1">
      <c r="A18" s="120" t="s">
        <v>30</v>
      </c>
      <c r="B18" s="135">
        <v>37</v>
      </c>
      <c r="C18" s="111">
        <v>166</v>
      </c>
      <c r="D18" s="113">
        <f t="shared" si="6"/>
        <v>14</v>
      </c>
      <c r="E18" s="111">
        <v>11</v>
      </c>
      <c r="F18" s="127">
        <f t="shared" si="2"/>
        <v>203</v>
      </c>
      <c r="G18" s="135">
        <v>2</v>
      </c>
      <c r="H18" s="111">
        <v>293</v>
      </c>
      <c r="I18" s="110">
        <f t="shared" si="7"/>
        <v>22</v>
      </c>
      <c r="J18" s="111">
        <v>20</v>
      </c>
      <c r="K18" s="131">
        <f t="shared" si="3"/>
        <v>295</v>
      </c>
      <c r="L18" s="265">
        <v>23</v>
      </c>
      <c r="M18" s="111">
        <v>129</v>
      </c>
      <c r="N18" s="110">
        <f t="shared" si="8"/>
        <v>13</v>
      </c>
      <c r="O18" s="111">
        <v>31</v>
      </c>
      <c r="P18" s="278">
        <f t="shared" si="4"/>
        <v>152</v>
      </c>
      <c r="Q18" s="135">
        <v>0</v>
      </c>
      <c r="R18" s="111">
        <v>51</v>
      </c>
      <c r="S18" s="110">
        <f t="shared" si="9"/>
        <v>-3</v>
      </c>
      <c r="T18" s="111">
        <v>10</v>
      </c>
      <c r="U18" s="136">
        <f t="shared" si="10"/>
        <v>51</v>
      </c>
      <c r="V18" s="204">
        <v>105</v>
      </c>
      <c r="W18" s="182">
        <v>0</v>
      </c>
      <c r="X18" s="180">
        <f t="shared" ref="X18:X24" si="14">SUM(Z17-W18-Y17)</f>
        <v>0</v>
      </c>
      <c r="Y18" s="182">
        <v>0</v>
      </c>
      <c r="Z18" s="191">
        <f>SUM(V18+W18)</f>
        <v>105</v>
      </c>
      <c r="AA18" s="241"/>
      <c r="AB18" s="182"/>
      <c r="AC18" s="180"/>
      <c r="AD18" s="182"/>
      <c r="AE18" s="241"/>
      <c r="AF18" s="204"/>
      <c r="AG18" s="182"/>
      <c r="AH18" s="180"/>
      <c r="AI18" s="182"/>
      <c r="AJ18" s="191"/>
      <c r="AK18" s="241"/>
      <c r="AL18" s="182"/>
      <c r="AM18" s="180"/>
      <c r="AN18" s="182"/>
      <c r="AO18" s="241"/>
      <c r="AP18" s="204"/>
      <c r="AQ18" s="182"/>
      <c r="AR18" s="180"/>
      <c r="AS18" s="182"/>
      <c r="AT18" s="191"/>
      <c r="AU18" s="257"/>
      <c r="AV18" s="182"/>
      <c r="AW18" s="180"/>
      <c r="AX18" s="182"/>
      <c r="AY18" s="241"/>
      <c r="AZ18" s="206"/>
      <c r="BA18" s="182"/>
      <c r="BB18" s="180"/>
      <c r="BC18" s="182"/>
      <c r="BD18" s="191"/>
      <c r="BE18" s="257"/>
      <c r="BF18" s="182"/>
      <c r="BG18" s="180"/>
      <c r="BH18" s="182"/>
      <c r="BI18" s="241"/>
      <c r="BJ18" s="206"/>
      <c r="BK18" s="182"/>
      <c r="BL18" s="180"/>
      <c r="BM18" s="182"/>
      <c r="BN18" s="191"/>
      <c r="BO18" s="257"/>
      <c r="BP18" s="182"/>
      <c r="BQ18" s="182"/>
      <c r="BR18" s="182"/>
      <c r="BS18" s="247"/>
      <c r="BT18" s="206"/>
      <c r="BU18" s="257"/>
      <c r="BV18" s="257"/>
      <c r="BW18" s="257"/>
      <c r="BX18" s="191"/>
      <c r="BY18" s="257"/>
      <c r="BZ18" s="257"/>
      <c r="CA18" s="257"/>
      <c r="CB18" s="257"/>
      <c r="CC18" s="241"/>
      <c r="CD18" s="206"/>
      <c r="CE18" s="257"/>
      <c r="CF18" s="257"/>
      <c r="CG18" s="257"/>
      <c r="CH18" s="191"/>
      <c r="CI18" s="257"/>
      <c r="CJ18" s="257"/>
      <c r="CK18" s="257"/>
      <c r="CL18" s="257"/>
      <c r="CM18" s="241"/>
      <c r="CN18" s="206"/>
      <c r="CO18" s="257"/>
      <c r="CP18" s="257"/>
      <c r="CQ18" s="257"/>
      <c r="CR18" s="191"/>
      <c r="CS18" s="206"/>
      <c r="CT18" s="257"/>
      <c r="CU18" s="257"/>
      <c r="CV18" s="257"/>
      <c r="CW18" s="191"/>
      <c r="CX18" s="257"/>
      <c r="CY18" s="257"/>
      <c r="CZ18" s="257"/>
      <c r="DA18" s="257"/>
      <c r="DB18" s="241"/>
      <c r="DC18" s="206"/>
      <c r="DD18" s="257"/>
      <c r="DE18" s="257"/>
      <c r="DF18" s="257"/>
      <c r="DG18" s="191"/>
      <c r="DH18" s="257"/>
      <c r="DI18" s="257"/>
      <c r="DJ18" s="257"/>
      <c r="DK18" s="257"/>
      <c r="DL18" s="241"/>
      <c r="DM18" s="206"/>
      <c r="DN18" s="257"/>
      <c r="DO18" s="257"/>
      <c r="DP18" s="257"/>
      <c r="DQ18" s="191"/>
      <c r="DR18" s="206"/>
      <c r="DS18" s="257"/>
      <c r="DT18" s="257"/>
      <c r="DU18" s="257"/>
      <c r="DV18" s="191"/>
      <c r="DW18" s="252">
        <f t="shared" si="12"/>
        <v>167</v>
      </c>
      <c r="DX18" s="179">
        <f t="shared" si="11"/>
        <v>639</v>
      </c>
      <c r="DY18" s="180">
        <f t="shared" si="5"/>
        <v>46</v>
      </c>
      <c r="DZ18" s="221">
        <f t="shared" si="13"/>
        <v>72</v>
      </c>
      <c r="EA18" s="220">
        <f>SUM(DW18+DX18)</f>
        <v>806</v>
      </c>
    </row>
    <row r="19" spans="1:131" ht="12" customHeight="1">
      <c r="A19" s="119" t="s">
        <v>31</v>
      </c>
      <c r="B19" s="12">
        <v>9</v>
      </c>
      <c r="C19" s="11">
        <v>183</v>
      </c>
      <c r="D19" s="8">
        <f t="shared" si="6"/>
        <v>9</v>
      </c>
      <c r="E19" s="11">
        <v>26</v>
      </c>
      <c r="F19" s="121">
        <f t="shared" si="2"/>
        <v>192</v>
      </c>
      <c r="G19" s="24">
        <v>0</v>
      </c>
      <c r="H19" s="11">
        <v>251</v>
      </c>
      <c r="I19" s="10">
        <f t="shared" si="7"/>
        <v>24</v>
      </c>
      <c r="J19" s="11">
        <v>27</v>
      </c>
      <c r="K19" s="130">
        <f t="shared" si="3"/>
        <v>251</v>
      </c>
      <c r="L19" s="264">
        <v>6</v>
      </c>
      <c r="M19" s="11">
        <v>114</v>
      </c>
      <c r="N19" s="10">
        <f t="shared" si="8"/>
        <v>7</v>
      </c>
      <c r="O19" s="11">
        <v>17</v>
      </c>
      <c r="P19" s="268">
        <f t="shared" si="4"/>
        <v>120</v>
      </c>
      <c r="Q19" s="12">
        <v>0</v>
      </c>
      <c r="R19" s="11">
        <v>39</v>
      </c>
      <c r="S19" s="10">
        <f t="shared" si="9"/>
        <v>2</v>
      </c>
      <c r="T19" s="11">
        <v>18</v>
      </c>
      <c r="U19" s="134">
        <f t="shared" si="10"/>
        <v>39</v>
      </c>
      <c r="V19" s="203">
        <v>25</v>
      </c>
      <c r="W19" s="181">
        <v>80</v>
      </c>
      <c r="X19" s="179">
        <f t="shared" si="14"/>
        <v>25</v>
      </c>
      <c r="Y19" s="181">
        <v>0</v>
      </c>
      <c r="Z19" s="192">
        <f>SUM(V19+W19)</f>
        <v>105</v>
      </c>
      <c r="AA19" s="240">
        <v>6</v>
      </c>
      <c r="AB19" s="181">
        <v>0</v>
      </c>
      <c r="AC19" s="179">
        <f t="shared" ref="AC19:AC24" si="15">SUM(AE18-AB19-AD18)</f>
        <v>0</v>
      </c>
      <c r="AD19" s="181">
        <v>0</v>
      </c>
      <c r="AE19" s="240">
        <f>SUM(AA19+AB19)</f>
        <v>6</v>
      </c>
      <c r="AF19" s="203"/>
      <c r="AG19" s="181"/>
      <c r="AH19" s="179"/>
      <c r="AI19" s="181"/>
      <c r="AJ19" s="192"/>
      <c r="AK19" s="240"/>
      <c r="AL19" s="181"/>
      <c r="AM19" s="179"/>
      <c r="AN19" s="181"/>
      <c r="AO19" s="240"/>
      <c r="AP19" s="203"/>
      <c r="AQ19" s="181"/>
      <c r="AR19" s="179"/>
      <c r="AS19" s="181"/>
      <c r="AT19" s="192"/>
      <c r="AU19" s="256"/>
      <c r="AV19" s="182"/>
      <c r="AW19" s="179"/>
      <c r="AX19" s="181"/>
      <c r="AY19" s="240"/>
      <c r="AZ19" s="205"/>
      <c r="BA19" s="182"/>
      <c r="BB19" s="179"/>
      <c r="BC19" s="181"/>
      <c r="BD19" s="192"/>
      <c r="BE19" s="256"/>
      <c r="BF19" s="181"/>
      <c r="BG19" s="179"/>
      <c r="BH19" s="181"/>
      <c r="BI19" s="240"/>
      <c r="BJ19" s="205"/>
      <c r="BK19" s="181"/>
      <c r="BL19" s="179"/>
      <c r="BM19" s="181"/>
      <c r="BN19" s="192"/>
      <c r="BO19" s="256"/>
      <c r="BP19" s="181"/>
      <c r="BQ19" s="181"/>
      <c r="BR19" s="181"/>
      <c r="BS19" s="246"/>
      <c r="BT19" s="205"/>
      <c r="BU19" s="256"/>
      <c r="BV19" s="256"/>
      <c r="BW19" s="256"/>
      <c r="BX19" s="192"/>
      <c r="BY19" s="256"/>
      <c r="BZ19" s="256"/>
      <c r="CA19" s="256"/>
      <c r="CB19" s="256"/>
      <c r="CC19" s="240"/>
      <c r="CD19" s="205"/>
      <c r="CE19" s="256"/>
      <c r="CF19" s="256"/>
      <c r="CG19" s="256"/>
      <c r="CH19" s="192"/>
      <c r="CI19" s="256"/>
      <c r="CJ19" s="256"/>
      <c r="CK19" s="256"/>
      <c r="CL19" s="256"/>
      <c r="CM19" s="240"/>
      <c r="CN19" s="205"/>
      <c r="CO19" s="256"/>
      <c r="CP19" s="256"/>
      <c r="CQ19" s="256"/>
      <c r="CR19" s="192"/>
      <c r="CS19" s="205"/>
      <c r="CT19" s="256"/>
      <c r="CU19" s="256"/>
      <c r="CV19" s="256"/>
      <c r="CW19" s="192"/>
      <c r="CX19" s="256"/>
      <c r="CY19" s="256"/>
      <c r="CZ19" s="256"/>
      <c r="DA19" s="256"/>
      <c r="DB19" s="240"/>
      <c r="DC19" s="205"/>
      <c r="DD19" s="256"/>
      <c r="DE19" s="256"/>
      <c r="DF19" s="256"/>
      <c r="DG19" s="192"/>
      <c r="DH19" s="256"/>
      <c r="DI19" s="256"/>
      <c r="DJ19" s="256"/>
      <c r="DK19" s="256"/>
      <c r="DL19" s="240"/>
      <c r="DM19" s="205"/>
      <c r="DN19" s="256"/>
      <c r="DO19" s="256"/>
      <c r="DP19" s="256"/>
      <c r="DQ19" s="192"/>
      <c r="DR19" s="205"/>
      <c r="DS19" s="256"/>
      <c r="DT19" s="256"/>
      <c r="DU19" s="256"/>
      <c r="DV19" s="192"/>
      <c r="DW19" s="252">
        <f t="shared" si="12"/>
        <v>46</v>
      </c>
      <c r="DX19" s="179">
        <f t="shared" si="11"/>
        <v>667</v>
      </c>
      <c r="DY19" s="179">
        <f t="shared" si="5"/>
        <v>67</v>
      </c>
      <c r="DZ19" s="221">
        <f t="shared" si="13"/>
        <v>88</v>
      </c>
      <c r="EA19" s="218">
        <f>SUM(DW19+DX19)</f>
        <v>713</v>
      </c>
    </row>
    <row r="20" spans="1:131" ht="12" customHeight="1">
      <c r="A20" s="119" t="s">
        <v>32</v>
      </c>
      <c r="B20" s="122">
        <v>0</v>
      </c>
      <c r="C20" s="11">
        <v>132</v>
      </c>
      <c r="D20" s="8">
        <f t="shared" si="6"/>
        <v>34</v>
      </c>
      <c r="E20" s="11">
        <v>11</v>
      </c>
      <c r="F20" s="121">
        <f t="shared" si="2"/>
        <v>132</v>
      </c>
      <c r="G20" s="14">
        <v>0</v>
      </c>
      <c r="H20" s="11">
        <v>212</v>
      </c>
      <c r="I20" s="10">
        <f t="shared" si="7"/>
        <v>12</v>
      </c>
      <c r="J20" s="11">
        <v>30</v>
      </c>
      <c r="K20" s="130">
        <f t="shared" si="3"/>
        <v>212</v>
      </c>
      <c r="L20" s="268">
        <v>0</v>
      </c>
      <c r="M20" s="11">
        <v>91</v>
      </c>
      <c r="N20" s="10">
        <f t="shared" si="8"/>
        <v>12</v>
      </c>
      <c r="O20" s="11">
        <v>18</v>
      </c>
      <c r="P20" s="268">
        <f t="shared" si="4"/>
        <v>91</v>
      </c>
      <c r="Q20" s="12">
        <v>0</v>
      </c>
      <c r="R20" s="11">
        <v>19</v>
      </c>
      <c r="S20" s="10">
        <f t="shared" si="9"/>
        <v>2</v>
      </c>
      <c r="T20" s="11">
        <v>9</v>
      </c>
      <c r="U20" s="134">
        <f t="shared" si="10"/>
        <v>19</v>
      </c>
      <c r="V20" s="203">
        <v>105</v>
      </c>
      <c r="W20" s="181">
        <v>96</v>
      </c>
      <c r="X20" s="179">
        <f t="shared" si="14"/>
        <v>9</v>
      </c>
      <c r="Y20" s="181">
        <v>0</v>
      </c>
      <c r="Z20" s="192">
        <f>SUM(V20+W20)</f>
        <v>201</v>
      </c>
      <c r="AA20" s="240">
        <v>24</v>
      </c>
      <c r="AB20" s="181">
        <v>2</v>
      </c>
      <c r="AC20" s="179">
        <f t="shared" si="15"/>
        <v>4</v>
      </c>
      <c r="AD20" s="181">
        <v>0</v>
      </c>
      <c r="AE20" s="240">
        <f>SUM(AA20+AB20)</f>
        <v>26</v>
      </c>
      <c r="AF20" s="203">
        <v>17</v>
      </c>
      <c r="AG20" s="181">
        <v>0</v>
      </c>
      <c r="AH20" s="179">
        <f>SUM(AJ19-AG20-AI19)</f>
        <v>0</v>
      </c>
      <c r="AI20" s="181">
        <v>0</v>
      </c>
      <c r="AJ20" s="192">
        <f>SUM(AF20+AG20)</f>
        <v>17</v>
      </c>
      <c r="AK20" s="240">
        <v>45</v>
      </c>
      <c r="AL20" s="181">
        <v>0</v>
      </c>
      <c r="AM20" s="179">
        <f>SUM(AO19-AL20-AN19)</f>
        <v>0</v>
      </c>
      <c r="AN20" s="181">
        <v>0</v>
      </c>
      <c r="AO20" s="240">
        <f>SUM(AK20+AL20)</f>
        <v>45</v>
      </c>
      <c r="AP20" s="203">
        <v>63</v>
      </c>
      <c r="AQ20" s="181">
        <v>0</v>
      </c>
      <c r="AR20" s="179">
        <f>SUM(AT19-AQ20-AS19)</f>
        <v>0</v>
      </c>
      <c r="AS20" s="181">
        <v>0</v>
      </c>
      <c r="AT20" s="192">
        <f>SUM(AP20+AQ20)</f>
        <v>63</v>
      </c>
      <c r="AU20" s="256"/>
      <c r="AV20" s="182"/>
      <c r="AW20" s="179"/>
      <c r="AX20" s="181"/>
      <c r="AY20" s="240"/>
      <c r="AZ20" s="205"/>
      <c r="BA20" s="182"/>
      <c r="BB20" s="179"/>
      <c r="BC20" s="181"/>
      <c r="BD20" s="192"/>
      <c r="BE20" s="256"/>
      <c r="BF20" s="181"/>
      <c r="BG20" s="179"/>
      <c r="BH20" s="181"/>
      <c r="BI20" s="240"/>
      <c r="BJ20" s="205"/>
      <c r="BK20" s="181"/>
      <c r="BL20" s="179"/>
      <c r="BM20" s="181"/>
      <c r="BN20" s="192"/>
      <c r="BO20" s="256"/>
      <c r="BP20" s="181"/>
      <c r="BQ20" s="181"/>
      <c r="BR20" s="181"/>
      <c r="BS20" s="246"/>
      <c r="BT20" s="205"/>
      <c r="BU20" s="256"/>
      <c r="BV20" s="256"/>
      <c r="BW20" s="256"/>
      <c r="BX20" s="192"/>
      <c r="BY20" s="256"/>
      <c r="BZ20" s="256"/>
      <c r="CA20" s="256"/>
      <c r="CB20" s="256"/>
      <c r="CC20" s="240"/>
      <c r="CD20" s="205"/>
      <c r="CE20" s="256"/>
      <c r="CF20" s="256"/>
      <c r="CG20" s="256"/>
      <c r="CH20" s="192"/>
      <c r="CI20" s="256"/>
      <c r="CJ20" s="256"/>
      <c r="CK20" s="256"/>
      <c r="CL20" s="256"/>
      <c r="CM20" s="240"/>
      <c r="CN20" s="205"/>
      <c r="CO20" s="256"/>
      <c r="CP20" s="256"/>
      <c r="CQ20" s="256"/>
      <c r="CR20" s="192"/>
      <c r="CS20" s="205"/>
      <c r="CT20" s="256"/>
      <c r="CU20" s="256"/>
      <c r="CV20" s="256"/>
      <c r="CW20" s="192"/>
      <c r="CX20" s="256"/>
      <c r="CY20" s="256"/>
      <c r="CZ20" s="256"/>
      <c r="DA20" s="256"/>
      <c r="DB20" s="240"/>
      <c r="DC20" s="205"/>
      <c r="DD20" s="256"/>
      <c r="DE20" s="256"/>
      <c r="DF20" s="256"/>
      <c r="DG20" s="192"/>
      <c r="DH20" s="256"/>
      <c r="DI20" s="256"/>
      <c r="DJ20" s="256"/>
      <c r="DK20" s="256"/>
      <c r="DL20" s="240"/>
      <c r="DM20" s="205"/>
      <c r="DN20" s="256"/>
      <c r="DO20" s="256"/>
      <c r="DP20" s="256"/>
      <c r="DQ20" s="192"/>
      <c r="DR20" s="205"/>
      <c r="DS20" s="256"/>
      <c r="DT20" s="256"/>
      <c r="DU20" s="256"/>
      <c r="DV20" s="192"/>
      <c r="DW20" s="252">
        <f t="shared" si="12"/>
        <v>254</v>
      </c>
      <c r="DX20" s="179">
        <f t="shared" si="11"/>
        <v>552</v>
      </c>
      <c r="DY20" s="179">
        <f t="shared" si="5"/>
        <v>73</v>
      </c>
      <c r="DZ20" s="221">
        <f t="shared" si="13"/>
        <v>68</v>
      </c>
      <c r="EA20" s="218">
        <f>SUM(DW20+DX20)</f>
        <v>806</v>
      </c>
    </row>
    <row r="21" spans="1:131" ht="12" customHeight="1">
      <c r="A21" s="119" t="s">
        <v>33</v>
      </c>
      <c r="B21" s="123">
        <v>0</v>
      </c>
      <c r="C21" s="11">
        <v>107</v>
      </c>
      <c r="D21" s="8">
        <f t="shared" si="6"/>
        <v>14</v>
      </c>
      <c r="E21" s="11">
        <v>17</v>
      </c>
      <c r="F21" s="121">
        <f t="shared" si="2"/>
        <v>107</v>
      </c>
      <c r="G21" s="14">
        <v>0</v>
      </c>
      <c r="H21" s="11">
        <v>163</v>
      </c>
      <c r="I21" s="10">
        <f t="shared" si="7"/>
        <v>19</v>
      </c>
      <c r="J21" s="11">
        <v>20</v>
      </c>
      <c r="K21" s="130">
        <f t="shared" si="3"/>
        <v>163</v>
      </c>
      <c r="L21" s="268">
        <v>0</v>
      </c>
      <c r="M21" s="11">
        <v>58</v>
      </c>
      <c r="N21" s="10">
        <f t="shared" si="8"/>
        <v>15</v>
      </c>
      <c r="O21" s="11">
        <v>5</v>
      </c>
      <c r="P21" s="268">
        <f t="shared" si="4"/>
        <v>58</v>
      </c>
      <c r="Q21" s="12">
        <v>0</v>
      </c>
      <c r="R21" s="11">
        <v>11</v>
      </c>
      <c r="S21" s="10">
        <f t="shared" si="9"/>
        <v>-1</v>
      </c>
      <c r="T21" s="11">
        <v>3</v>
      </c>
      <c r="U21" s="134">
        <f t="shared" si="10"/>
        <v>11</v>
      </c>
      <c r="V21" s="203">
        <v>26</v>
      </c>
      <c r="W21" s="181">
        <v>148</v>
      </c>
      <c r="X21" s="179">
        <f t="shared" si="14"/>
        <v>53</v>
      </c>
      <c r="Y21" s="181">
        <v>0</v>
      </c>
      <c r="Z21" s="192">
        <f>SUM(V21+W21)</f>
        <v>174</v>
      </c>
      <c r="AA21" s="240">
        <v>0</v>
      </c>
      <c r="AB21" s="181">
        <v>21</v>
      </c>
      <c r="AC21" s="179">
        <f t="shared" si="15"/>
        <v>5</v>
      </c>
      <c r="AD21" s="181">
        <v>0</v>
      </c>
      <c r="AE21" s="240">
        <f>SUM(AA21+AB21)</f>
        <v>21</v>
      </c>
      <c r="AF21" s="203">
        <v>10</v>
      </c>
      <c r="AG21" s="181">
        <v>8</v>
      </c>
      <c r="AH21" s="179">
        <f>SUM(AJ20-AG21-AI20)</f>
        <v>9</v>
      </c>
      <c r="AI21" s="181">
        <v>0</v>
      </c>
      <c r="AJ21" s="192">
        <f>SUM(AF21+AG21)</f>
        <v>18</v>
      </c>
      <c r="AK21" s="240">
        <v>1</v>
      </c>
      <c r="AL21" s="181">
        <v>28</v>
      </c>
      <c r="AM21" s="179">
        <f>SUM(AO20-AL21-AN20)</f>
        <v>17</v>
      </c>
      <c r="AN21" s="181">
        <v>0</v>
      </c>
      <c r="AO21" s="240">
        <f>SUM(AK21+AL21)</f>
        <v>29</v>
      </c>
      <c r="AP21" s="203">
        <v>34</v>
      </c>
      <c r="AQ21" s="181">
        <v>46</v>
      </c>
      <c r="AR21" s="179">
        <f>SUM(AT20-AQ21-AS20)</f>
        <v>17</v>
      </c>
      <c r="AS21" s="181">
        <v>0</v>
      </c>
      <c r="AT21" s="192">
        <f>SUM(AP21+AQ21)</f>
        <v>80</v>
      </c>
      <c r="AU21" s="256"/>
      <c r="AV21" s="182"/>
      <c r="AW21" s="179"/>
      <c r="AX21" s="181"/>
      <c r="AY21" s="240"/>
      <c r="AZ21" s="205"/>
      <c r="BA21" s="182"/>
      <c r="BB21" s="179"/>
      <c r="BC21" s="181"/>
      <c r="BD21" s="192"/>
      <c r="BE21" s="256"/>
      <c r="BF21" s="181"/>
      <c r="BG21" s="179"/>
      <c r="BH21" s="181"/>
      <c r="BI21" s="240"/>
      <c r="BJ21" s="205"/>
      <c r="BK21" s="181"/>
      <c r="BL21" s="179"/>
      <c r="BM21" s="181"/>
      <c r="BN21" s="192"/>
      <c r="BO21" s="256"/>
      <c r="BP21" s="181"/>
      <c r="BQ21" s="181"/>
      <c r="BR21" s="181"/>
      <c r="BS21" s="246"/>
      <c r="BT21" s="205"/>
      <c r="BU21" s="256"/>
      <c r="BV21" s="256"/>
      <c r="BW21" s="256"/>
      <c r="BX21" s="192"/>
      <c r="BY21" s="256"/>
      <c r="BZ21" s="256"/>
      <c r="CA21" s="256"/>
      <c r="CB21" s="256"/>
      <c r="CC21" s="240"/>
      <c r="CD21" s="205"/>
      <c r="CE21" s="256"/>
      <c r="CF21" s="256"/>
      <c r="CG21" s="256"/>
      <c r="CH21" s="192"/>
      <c r="CI21" s="256"/>
      <c r="CJ21" s="256"/>
      <c r="CK21" s="256"/>
      <c r="CL21" s="256"/>
      <c r="CM21" s="240"/>
      <c r="CN21" s="205"/>
      <c r="CO21" s="256"/>
      <c r="CP21" s="256"/>
      <c r="CQ21" s="256"/>
      <c r="CR21" s="192"/>
      <c r="CS21" s="205"/>
      <c r="CT21" s="256"/>
      <c r="CU21" s="256"/>
      <c r="CV21" s="256"/>
      <c r="CW21" s="192"/>
      <c r="CX21" s="256"/>
      <c r="CY21" s="256"/>
      <c r="CZ21" s="256"/>
      <c r="DA21" s="256"/>
      <c r="DB21" s="240"/>
      <c r="DC21" s="205"/>
      <c r="DD21" s="256"/>
      <c r="DE21" s="256"/>
      <c r="DF21" s="256"/>
      <c r="DG21" s="192"/>
      <c r="DH21" s="256"/>
      <c r="DI21" s="256"/>
      <c r="DJ21" s="256"/>
      <c r="DK21" s="256"/>
      <c r="DL21" s="240"/>
      <c r="DM21" s="205"/>
      <c r="DN21" s="256"/>
      <c r="DO21" s="256"/>
      <c r="DP21" s="256"/>
      <c r="DQ21" s="192"/>
      <c r="DR21" s="205"/>
      <c r="DS21" s="256"/>
      <c r="DT21" s="256"/>
      <c r="DU21" s="256"/>
      <c r="DV21" s="192"/>
      <c r="DW21" s="252">
        <f t="shared" si="12"/>
        <v>71</v>
      </c>
      <c r="DX21" s="179">
        <f t="shared" si="11"/>
        <v>590</v>
      </c>
      <c r="DY21" s="179">
        <f t="shared" si="5"/>
        <v>148</v>
      </c>
      <c r="DZ21" s="221">
        <f>SUM(E21+J21+O21+T21+Y21+AD21+AI21+AN21+AS21+AX21+BC21+BH21+BM21)</f>
        <v>45</v>
      </c>
      <c r="EA21" s="218">
        <f>SUM(DW21+DX21)</f>
        <v>661</v>
      </c>
    </row>
    <row r="22" spans="1:131" ht="12" customHeight="1">
      <c r="A22" s="119" t="s">
        <v>34</v>
      </c>
      <c r="B22" s="123">
        <v>0</v>
      </c>
      <c r="C22" s="11">
        <v>81</v>
      </c>
      <c r="D22" s="8">
        <f t="shared" si="6"/>
        <v>9</v>
      </c>
      <c r="E22" s="11">
        <v>15</v>
      </c>
      <c r="F22" s="121">
        <f t="shared" si="2"/>
        <v>81</v>
      </c>
      <c r="G22" s="14">
        <v>0</v>
      </c>
      <c r="H22" s="11">
        <v>133</v>
      </c>
      <c r="I22" s="10">
        <f t="shared" si="7"/>
        <v>10</v>
      </c>
      <c r="J22" s="11">
        <v>26</v>
      </c>
      <c r="K22" s="130">
        <f t="shared" si="3"/>
        <v>133</v>
      </c>
      <c r="L22" s="268">
        <v>0</v>
      </c>
      <c r="M22" s="11">
        <v>45</v>
      </c>
      <c r="N22" s="10">
        <f t="shared" si="8"/>
        <v>8</v>
      </c>
      <c r="O22" s="11">
        <v>2</v>
      </c>
      <c r="P22" s="268">
        <f t="shared" si="4"/>
        <v>45</v>
      </c>
      <c r="Q22" s="12">
        <v>0</v>
      </c>
      <c r="R22" s="11">
        <v>4</v>
      </c>
      <c r="S22" s="10">
        <f t="shared" si="9"/>
        <v>4</v>
      </c>
      <c r="T22" s="11">
        <v>0</v>
      </c>
      <c r="U22" s="134">
        <f t="shared" si="10"/>
        <v>4</v>
      </c>
      <c r="V22" s="203">
        <v>110</v>
      </c>
      <c r="W22" s="181">
        <v>148</v>
      </c>
      <c r="X22" s="179">
        <f t="shared" si="14"/>
        <v>26</v>
      </c>
      <c r="Y22" s="181">
        <v>0</v>
      </c>
      <c r="Z22" s="192">
        <f>SUM(V22+W22)</f>
        <v>258</v>
      </c>
      <c r="AA22" s="240">
        <v>30</v>
      </c>
      <c r="AB22" s="181">
        <v>15</v>
      </c>
      <c r="AC22" s="179">
        <f t="shared" si="15"/>
        <v>6</v>
      </c>
      <c r="AD22" s="181">
        <v>0</v>
      </c>
      <c r="AE22" s="240">
        <f>SUM(AA22+AB22)</f>
        <v>45</v>
      </c>
      <c r="AF22" s="203">
        <v>60</v>
      </c>
      <c r="AG22" s="181">
        <v>12</v>
      </c>
      <c r="AH22" s="179">
        <f>SUM(AJ21-AG22-AI21)</f>
        <v>6</v>
      </c>
      <c r="AI22" s="181">
        <v>0</v>
      </c>
      <c r="AJ22" s="192">
        <f>SUM(AF22+AG22)</f>
        <v>72</v>
      </c>
      <c r="AK22" s="240">
        <v>30</v>
      </c>
      <c r="AL22" s="181">
        <v>23</v>
      </c>
      <c r="AM22" s="179">
        <f>SUM(AO21-AL22-AN21)</f>
        <v>6</v>
      </c>
      <c r="AN22" s="181">
        <v>0</v>
      </c>
      <c r="AO22" s="240">
        <f>SUM(AK22+AL22)</f>
        <v>53</v>
      </c>
      <c r="AP22" s="203">
        <v>95</v>
      </c>
      <c r="AQ22" s="181">
        <v>72</v>
      </c>
      <c r="AR22" s="179">
        <f>SUM(AT21-AQ22-AS21)</f>
        <v>8</v>
      </c>
      <c r="AS22" s="181">
        <v>0</v>
      </c>
      <c r="AT22" s="192">
        <f>SUM(AP22+AQ22)</f>
        <v>167</v>
      </c>
      <c r="AU22" s="256"/>
      <c r="AV22" s="182"/>
      <c r="AW22" s="179"/>
      <c r="AX22" s="181"/>
      <c r="AY22" s="240"/>
      <c r="AZ22" s="205"/>
      <c r="BA22" s="182"/>
      <c r="BB22" s="179"/>
      <c r="BC22" s="181"/>
      <c r="BD22" s="192"/>
      <c r="BE22" s="256"/>
      <c r="BF22" s="181"/>
      <c r="BG22" s="179"/>
      <c r="BH22" s="181"/>
      <c r="BI22" s="240"/>
      <c r="BJ22" s="205"/>
      <c r="BK22" s="181"/>
      <c r="BL22" s="179"/>
      <c r="BM22" s="181"/>
      <c r="BN22" s="192"/>
      <c r="BO22" s="256"/>
      <c r="BP22" s="181"/>
      <c r="BQ22" s="181"/>
      <c r="BR22" s="181"/>
      <c r="BS22" s="246"/>
      <c r="BT22" s="205"/>
      <c r="BU22" s="256"/>
      <c r="BV22" s="256"/>
      <c r="BW22" s="256"/>
      <c r="BX22" s="192"/>
      <c r="BY22" s="256"/>
      <c r="BZ22" s="256"/>
      <c r="CA22" s="256"/>
      <c r="CB22" s="256"/>
      <c r="CC22" s="240"/>
      <c r="CD22" s="205"/>
      <c r="CE22" s="256"/>
      <c r="CF22" s="256"/>
      <c r="CG22" s="256"/>
      <c r="CH22" s="192"/>
      <c r="CI22" s="256"/>
      <c r="CJ22" s="256"/>
      <c r="CK22" s="256"/>
      <c r="CL22" s="256"/>
      <c r="CM22" s="240"/>
      <c r="CN22" s="205"/>
      <c r="CO22" s="256"/>
      <c r="CP22" s="256"/>
      <c r="CQ22" s="256"/>
      <c r="CR22" s="192"/>
      <c r="CS22" s="205"/>
      <c r="CT22" s="256"/>
      <c r="CU22" s="256"/>
      <c r="CV22" s="256"/>
      <c r="CW22" s="192"/>
      <c r="CX22" s="256"/>
      <c r="CY22" s="256"/>
      <c r="CZ22" s="256"/>
      <c r="DA22" s="256"/>
      <c r="DB22" s="240"/>
      <c r="DC22" s="205"/>
      <c r="DD22" s="256"/>
      <c r="DE22" s="256"/>
      <c r="DF22" s="256"/>
      <c r="DG22" s="192"/>
      <c r="DH22" s="256"/>
      <c r="DI22" s="256"/>
      <c r="DJ22" s="256"/>
      <c r="DK22" s="256"/>
      <c r="DL22" s="240"/>
      <c r="DM22" s="205"/>
      <c r="DN22" s="256"/>
      <c r="DO22" s="256"/>
      <c r="DP22" s="256"/>
      <c r="DQ22" s="192"/>
      <c r="DR22" s="205"/>
      <c r="DS22" s="256"/>
      <c r="DT22" s="256"/>
      <c r="DU22" s="256"/>
      <c r="DV22" s="192"/>
      <c r="DW22" s="252">
        <f t="shared" si="12"/>
        <v>325</v>
      </c>
      <c r="DX22" s="179">
        <f t="shared" si="11"/>
        <v>533</v>
      </c>
      <c r="DY22" s="179">
        <f t="shared" si="5"/>
        <v>83</v>
      </c>
      <c r="DZ22" s="221">
        <f t="shared" ref="DZ22:DZ64" si="16">SUM(E22+J22+O22+T22+Y22+AD22+AI22+AN22+AS22+AX22+BC22+BH22+BM22)</f>
        <v>43</v>
      </c>
      <c r="EA22" s="218">
        <f>SUM(DW22+DX22)</f>
        <v>858</v>
      </c>
    </row>
    <row r="23" spans="1:131" ht="12" customHeight="1">
      <c r="A23" s="119" t="s">
        <v>35</v>
      </c>
      <c r="B23" s="123">
        <v>0</v>
      </c>
      <c r="C23" s="11">
        <v>62</v>
      </c>
      <c r="D23" s="8">
        <f t="shared" ref="D23:D30" si="17">SUM(F22-C23-E22)</f>
        <v>4</v>
      </c>
      <c r="E23" s="11">
        <v>6</v>
      </c>
      <c r="F23" s="121">
        <f t="shared" ref="F23:F29" si="18">SUM(B23+C23)</f>
        <v>62</v>
      </c>
      <c r="G23" s="14">
        <v>0</v>
      </c>
      <c r="H23" s="11">
        <v>91</v>
      </c>
      <c r="I23" s="10">
        <f t="shared" ref="I23:I28" si="19">SUM(K22-H23-J22)</f>
        <v>16</v>
      </c>
      <c r="J23" s="11">
        <v>30</v>
      </c>
      <c r="K23" s="130">
        <f t="shared" ref="K23:K29" si="20">SUM(G23+H23)</f>
        <v>91</v>
      </c>
      <c r="L23" s="268">
        <v>0</v>
      </c>
      <c r="M23" s="11">
        <v>41</v>
      </c>
      <c r="N23" s="10">
        <f t="shared" ref="N23:N29" si="21">SUM(P22-M23-O22)</f>
        <v>2</v>
      </c>
      <c r="O23" s="11">
        <v>7</v>
      </c>
      <c r="P23" s="268">
        <f t="shared" ref="P23:P29" si="22">SUM(L23+M23)</f>
        <v>41</v>
      </c>
      <c r="Q23" s="12">
        <v>0</v>
      </c>
      <c r="R23" s="11">
        <v>1</v>
      </c>
      <c r="S23" s="10">
        <f>SUM(U22-R23-T22)</f>
        <v>3</v>
      </c>
      <c r="T23" s="11">
        <v>0</v>
      </c>
      <c r="U23" s="134">
        <f>SUM(Q23+R23)</f>
        <v>1</v>
      </c>
      <c r="V23" s="203">
        <v>27</v>
      </c>
      <c r="W23" s="181">
        <v>214</v>
      </c>
      <c r="X23" s="179">
        <f t="shared" si="14"/>
        <v>44</v>
      </c>
      <c r="Y23" s="181">
        <v>0</v>
      </c>
      <c r="Z23" s="192">
        <f t="shared" ref="Z23:Z34" si="23">SUM(V23+W23)</f>
        <v>241</v>
      </c>
      <c r="AA23" s="240">
        <v>0</v>
      </c>
      <c r="AB23" s="181">
        <v>25</v>
      </c>
      <c r="AC23" s="179">
        <f t="shared" si="15"/>
        <v>20</v>
      </c>
      <c r="AD23" s="181">
        <v>0</v>
      </c>
      <c r="AE23" s="240">
        <f t="shared" ref="AE23:AE33" si="24">SUM(AA23+AB23)</f>
        <v>25</v>
      </c>
      <c r="AF23" s="203">
        <v>11</v>
      </c>
      <c r="AG23" s="181">
        <v>60</v>
      </c>
      <c r="AH23" s="179">
        <f>SUM(AJ22-AG23-AI22)</f>
        <v>12</v>
      </c>
      <c r="AI23" s="181">
        <v>0</v>
      </c>
      <c r="AJ23" s="192">
        <f t="shared" ref="AJ23:AJ33" si="25">SUM(AF23+AG23)</f>
        <v>71</v>
      </c>
      <c r="AK23" s="240">
        <v>0</v>
      </c>
      <c r="AL23" s="181">
        <v>41</v>
      </c>
      <c r="AM23" s="179">
        <f>SUM(AO22-AL23-AN22)</f>
        <v>12</v>
      </c>
      <c r="AN23" s="181">
        <v>0</v>
      </c>
      <c r="AO23" s="240">
        <f t="shared" ref="AO23:AO33" si="26">SUM(AK23+AL23)</f>
        <v>41</v>
      </c>
      <c r="AP23" s="203">
        <v>36</v>
      </c>
      <c r="AQ23" s="181">
        <v>143</v>
      </c>
      <c r="AR23" s="179">
        <f>SUM(AT22-AQ23-AS22)</f>
        <v>24</v>
      </c>
      <c r="AS23" s="181">
        <v>0</v>
      </c>
      <c r="AT23" s="192">
        <f t="shared" ref="AT23:AT33" si="27">SUM(AP23+AQ23)</f>
        <v>179</v>
      </c>
      <c r="AU23" s="256"/>
      <c r="AV23" s="182"/>
      <c r="AW23" s="179"/>
      <c r="AX23" s="181"/>
      <c r="AY23" s="240"/>
      <c r="AZ23" s="205"/>
      <c r="BA23" s="182"/>
      <c r="BB23" s="179"/>
      <c r="BC23" s="181"/>
      <c r="BD23" s="192"/>
      <c r="BE23" s="256"/>
      <c r="BF23" s="181"/>
      <c r="BG23" s="179"/>
      <c r="BH23" s="181"/>
      <c r="BI23" s="240"/>
      <c r="BJ23" s="205"/>
      <c r="BK23" s="181"/>
      <c r="BL23" s="179"/>
      <c r="BM23" s="181"/>
      <c r="BN23" s="192"/>
      <c r="BO23" s="256"/>
      <c r="BP23" s="181"/>
      <c r="BQ23" s="181"/>
      <c r="BR23" s="181"/>
      <c r="BS23" s="246"/>
      <c r="BT23" s="205"/>
      <c r="BU23" s="256"/>
      <c r="BV23" s="256"/>
      <c r="BW23" s="256"/>
      <c r="BX23" s="192"/>
      <c r="BY23" s="256"/>
      <c r="BZ23" s="256"/>
      <c r="CA23" s="256"/>
      <c r="CB23" s="256"/>
      <c r="CC23" s="240"/>
      <c r="CD23" s="205"/>
      <c r="CE23" s="256"/>
      <c r="CF23" s="256"/>
      <c r="CG23" s="256"/>
      <c r="CH23" s="192"/>
      <c r="CI23" s="256"/>
      <c r="CJ23" s="256"/>
      <c r="CK23" s="256"/>
      <c r="CL23" s="256"/>
      <c r="CM23" s="240"/>
      <c r="CN23" s="205"/>
      <c r="CO23" s="256"/>
      <c r="CP23" s="256"/>
      <c r="CQ23" s="256"/>
      <c r="CR23" s="192"/>
      <c r="CS23" s="205"/>
      <c r="CT23" s="256"/>
      <c r="CU23" s="256"/>
      <c r="CV23" s="256"/>
      <c r="CW23" s="192"/>
      <c r="CX23" s="256"/>
      <c r="CY23" s="256"/>
      <c r="CZ23" s="256"/>
      <c r="DA23" s="256"/>
      <c r="DB23" s="240"/>
      <c r="DC23" s="205"/>
      <c r="DD23" s="256"/>
      <c r="DE23" s="256"/>
      <c r="DF23" s="256"/>
      <c r="DG23" s="192"/>
      <c r="DH23" s="256"/>
      <c r="DI23" s="256"/>
      <c r="DJ23" s="256"/>
      <c r="DK23" s="256"/>
      <c r="DL23" s="240"/>
      <c r="DM23" s="205"/>
      <c r="DN23" s="256"/>
      <c r="DO23" s="256"/>
      <c r="DP23" s="256"/>
      <c r="DQ23" s="192"/>
      <c r="DR23" s="205"/>
      <c r="DS23" s="256"/>
      <c r="DT23" s="256"/>
      <c r="DU23" s="256"/>
      <c r="DV23" s="192"/>
      <c r="DW23" s="252">
        <f t="shared" si="12"/>
        <v>74</v>
      </c>
      <c r="DX23" s="179">
        <f t="shared" si="11"/>
        <v>678</v>
      </c>
      <c r="DY23" s="179">
        <f>SUM(EA22-DX23-DZ22)</f>
        <v>137</v>
      </c>
      <c r="DZ23" s="221">
        <f t="shared" si="16"/>
        <v>43</v>
      </c>
      <c r="EA23" s="218">
        <f t="shared" ref="EA23:EA33" si="28">SUM(DW23+DX23)</f>
        <v>752</v>
      </c>
    </row>
    <row r="24" spans="1:131" ht="12" customHeight="1">
      <c r="A24" s="119" t="s">
        <v>36</v>
      </c>
      <c r="B24" s="123">
        <v>0</v>
      </c>
      <c r="C24" s="11">
        <v>50</v>
      </c>
      <c r="D24" s="8">
        <f t="shared" si="17"/>
        <v>6</v>
      </c>
      <c r="E24" s="11">
        <v>12</v>
      </c>
      <c r="F24" s="121">
        <f t="shared" si="18"/>
        <v>50</v>
      </c>
      <c r="G24" s="14">
        <v>0</v>
      </c>
      <c r="H24" s="11">
        <v>66</v>
      </c>
      <c r="I24" s="10">
        <f t="shared" si="19"/>
        <v>-5</v>
      </c>
      <c r="J24" s="11">
        <v>19</v>
      </c>
      <c r="K24" s="130">
        <f t="shared" si="20"/>
        <v>66</v>
      </c>
      <c r="L24" s="268">
        <v>0</v>
      </c>
      <c r="M24" s="11">
        <v>36</v>
      </c>
      <c r="N24" s="10">
        <f t="shared" si="21"/>
        <v>-2</v>
      </c>
      <c r="O24" s="11">
        <v>5</v>
      </c>
      <c r="P24" s="268">
        <f t="shared" si="22"/>
        <v>36</v>
      </c>
      <c r="Q24" s="12">
        <v>0</v>
      </c>
      <c r="R24" s="11">
        <v>0</v>
      </c>
      <c r="S24" s="10">
        <f>SUM(U23-R24-T23)</f>
        <v>1</v>
      </c>
      <c r="T24" s="11">
        <v>1</v>
      </c>
      <c r="U24" s="121">
        <v>0</v>
      </c>
      <c r="V24" s="203">
        <v>120</v>
      </c>
      <c r="W24" s="181">
        <v>207</v>
      </c>
      <c r="X24" s="179">
        <f t="shared" si="14"/>
        <v>34</v>
      </c>
      <c r="Y24" s="181">
        <v>0</v>
      </c>
      <c r="Z24" s="192">
        <f t="shared" si="23"/>
        <v>327</v>
      </c>
      <c r="AA24" s="240">
        <v>24</v>
      </c>
      <c r="AB24" s="181">
        <v>18</v>
      </c>
      <c r="AC24" s="179">
        <f t="shared" si="15"/>
        <v>7</v>
      </c>
      <c r="AD24" s="181">
        <v>0</v>
      </c>
      <c r="AE24" s="240">
        <f t="shared" si="24"/>
        <v>42</v>
      </c>
      <c r="AF24" s="203">
        <v>81</v>
      </c>
      <c r="AG24" s="181">
        <v>55</v>
      </c>
      <c r="AH24" s="179">
        <f>SUM(AJ23-AG24-AI23)</f>
        <v>16</v>
      </c>
      <c r="AI24" s="181">
        <v>0</v>
      </c>
      <c r="AJ24" s="192">
        <f t="shared" si="25"/>
        <v>136</v>
      </c>
      <c r="AK24" s="240">
        <v>40</v>
      </c>
      <c r="AL24" s="181">
        <v>37</v>
      </c>
      <c r="AM24" s="179">
        <f>SUM(AO23-AL24-AN23)</f>
        <v>4</v>
      </c>
      <c r="AN24" s="181">
        <v>0</v>
      </c>
      <c r="AO24" s="240">
        <f t="shared" si="26"/>
        <v>77</v>
      </c>
      <c r="AP24" s="203">
        <v>148</v>
      </c>
      <c r="AQ24" s="181">
        <v>155</v>
      </c>
      <c r="AR24" s="179">
        <f>SUM(AT23-AQ24-AS23)</f>
        <v>24</v>
      </c>
      <c r="AS24" s="181">
        <v>0</v>
      </c>
      <c r="AT24" s="192">
        <f t="shared" si="27"/>
        <v>303</v>
      </c>
      <c r="AU24" s="256"/>
      <c r="AV24" s="182"/>
      <c r="AW24" s="179"/>
      <c r="AX24" s="181"/>
      <c r="AY24" s="240"/>
      <c r="AZ24" s="205"/>
      <c r="BA24" s="182"/>
      <c r="BB24" s="179"/>
      <c r="BC24" s="181"/>
      <c r="BD24" s="192"/>
      <c r="BE24" s="256"/>
      <c r="BF24" s="181"/>
      <c r="BG24" s="179"/>
      <c r="BH24" s="181"/>
      <c r="BI24" s="240"/>
      <c r="BJ24" s="205"/>
      <c r="BK24" s="181"/>
      <c r="BL24" s="179"/>
      <c r="BM24" s="181"/>
      <c r="BN24" s="192"/>
      <c r="BO24" s="256"/>
      <c r="BP24" s="181"/>
      <c r="BQ24" s="181"/>
      <c r="BR24" s="181"/>
      <c r="BS24" s="246"/>
      <c r="BT24" s="205"/>
      <c r="BU24" s="256"/>
      <c r="BV24" s="256"/>
      <c r="BW24" s="256"/>
      <c r="BX24" s="192"/>
      <c r="BY24" s="256"/>
      <c r="BZ24" s="256"/>
      <c r="CA24" s="256"/>
      <c r="CB24" s="256"/>
      <c r="CC24" s="240"/>
      <c r="CD24" s="205"/>
      <c r="CE24" s="256"/>
      <c r="CF24" s="256"/>
      <c r="CG24" s="256"/>
      <c r="CH24" s="192"/>
      <c r="CI24" s="256"/>
      <c r="CJ24" s="256"/>
      <c r="CK24" s="256"/>
      <c r="CL24" s="256"/>
      <c r="CM24" s="240"/>
      <c r="CN24" s="205"/>
      <c r="CO24" s="256"/>
      <c r="CP24" s="256"/>
      <c r="CQ24" s="256"/>
      <c r="CR24" s="192"/>
      <c r="CS24" s="205"/>
      <c r="CT24" s="256"/>
      <c r="CU24" s="256"/>
      <c r="CV24" s="256"/>
      <c r="CW24" s="192"/>
      <c r="CX24" s="256"/>
      <c r="CY24" s="256"/>
      <c r="CZ24" s="256"/>
      <c r="DA24" s="256"/>
      <c r="DB24" s="240"/>
      <c r="DC24" s="205"/>
      <c r="DD24" s="256"/>
      <c r="DE24" s="256"/>
      <c r="DF24" s="256"/>
      <c r="DG24" s="192"/>
      <c r="DH24" s="256"/>
      <c r="DI24" s="256"/>
      <c r="DJ24" s="256"/>
      <c r="DK24" s="256"/>
      <c r="DL24" s="240"/>
      <c r="DM24" s="205"/>
      <c r="DN24" s="256"/>
      <c r="DO24" s="256"/>
      <c r="DP24" s="256"/>
      <c r="DQ24" s="192"/>
      <c r="DR24" s="205"/>
      <c r="DS24" s="256"/>
      <c r="DT24" s="256"/>
      <c r="DU24" s="256"/>
      <c r="DV24" s="192"/>
      <c r="DW24" s="252">
        <f t="shared" si="12"/>
        <v>413</v>
      </c>
      <c r="DX24" s="179">
        <f t="shared" si="11"/>
        <v>624</v>
      </c>
      <c r="DY24" s="179">
        <f>SUM(EA23-DX24-DZ23)</f>
        <v>85</v>
      </c>
      <c r="DZ24" s="221">
        <f t="shared" si="16"/>
        <v>37</v>
      </c>
      <c r="EA24" s="218">
        <f t="shared" si="28"/>
        <v>1037</v>
      </c>
    </row>
    <row r="25" spans="1:131" ht="12" customHeight="1">
      <c r="A25" s="119" t="s">
        <v>37</v>
      </c>
      <c r="B25" s="123">
        <v>0</v>
      </c>
      <c r="C25" s="11">
        <v>40</v>
      </c>
      <c r="D25" s="8">
        <f t="shared" si="17"/>
        <v>-2</v>
      </c>
      <c r="E25" s="11">
        <v>14</v>
      </c>
      <c r="F25" s="121">
        <f t="shared" si="18"/>
        <v>40</v>
      </c>
      <c r="G25" s="14">
        <v>0</v>
      </c>
      <c r="H25" s="11">
        <v>44</v>
      </c>
      <c r="I25" s="10">
        <f t="shared" si="19"/>
        <v>3</v>
      </c>
      <c r="J25" s="11">
        <v>17</v>
      </c>
      <c r="K25" s="130">
        <f t="shared" si="20"/>
        <v>44</v>
      </c>
      <c r="L25" s="268">
        <v>0</v>
      </c>
      <c r="M25" s="11">
        <v>27</v>
      </c>
      <c r="N25" s="10">
        <f t="shared" si="21"/>
        <v>4</v>
      </c>
      <c r="O25" s="11">
        <v>3</v>
      </c>
      <c r="P25" s="268">
        <f t="shared" si="22"/>
        <v>27</v>
      </c>
      <c r="Q25" s="12">
        <v>0</v>
      </c>
      <c r="R25" s="11">
        <v>0</v>
      </c>
      <c r="S25" s="10">
        <f>SUM(U24-R25-T24)</f>
        <v>-1</v>
      </c>
      <c r="T25" s="11">
        <v>0</v>
      </c>
      <c r="U25" s="121">
        <v>0</v>
      </c>
      <c r="V25" s="203">
        <v>20</v>
      </c>
      <c r="W25" s="181">
        <v>263</v>
      </c>
      <c r="X25" s="179">
        <f t="shared" ref="X25:X40" si="29">SUM(Z24-W25-Y24)</f>
        <v>64</v>
      </c>
      <c r="Y25" s="181">
        <v>0</v>
      </c>
      <c r="Z25" s="192">
        <f t="shared" si="23"/>
        <v>283</v>
      </c>
      <c r="AA25" s="240">
        <v>1</v>
      </c>
      <c r="AB25" s="181">
        <v>33</v>
      </c>
      <c r="AC25" s="179">
        <f t="shared" ref="AC25:AC40" si="30">SUM(AE24-AB25-AD24)</f>
        <v>9</v>
      </c>
      <c r="AD25" s="181">
        <v>0</v>
      </c>
      <c r="AE25" s="240">
        <f t="shared" si="24"/>
        <v>34</v>
      </c>
      <c r="AF25" s="203">
        <v>17</v>
      </c>
      <c r="AG25" s="181">
        <v>112</v>
      </c>
      <c r="AH25" s="179">
        <f t="shared" ref="AH25:AH40" si="31">SUM(AJ24-AG25-AI24)</f>
        <v>24</v>
      </c>
      <c r="AI25" s="181">
        <v>0</v>
      </c>
      <c r="AJ25" s="192">
        <f t="shared" si="25"/>
        <v>129</v>
      </c>
      <c r="AK25" s="240">
        <v>3</v>
      </c>
      <c r="AL25" s="181">
        <v>56</v>
      </c>
      <c r="AM25" s="179">
        <f t="shared" ref="AM25:AM40" si="32">SUM(AO24-AL25-AN24)</f>
        <v>21</v>
      </c>
      <c r="AN25" s="181">
        <v>0</v>
      </c>
      <c r="AO25" s="240">
        <f t="shared" si="26"/>
        <v>59</v>
      </c>
      <c r="AP25" s="203">
        <v>39</v>
      </c>
      <c r="AQ25" s="181">
        <v>243</v>
      </c>
      <c r="AR25" s="179">
        <f t="shared" ref="AR25:AR40" si="33">SUM(AT24-AQ25-AS24)</f>
        <v>60</v>
      </c>
      <c r="AS25" s="181">
        <v>0</v>
      </c>
      <c r="AT25" s="192">
        <f t="shared" si="27"/>
        <v>282</v>
      </c>
      <c r="AU25" s="256"/>
      <c r="AV25" s="182"/>
      <c r="AW25" s="179"/>
      <c r="AX25" s="181"/>
      <c r="AY25" s="240"/>
      <c r="AZ25" s="205"/>
      <c r="BA25" s="182"/>
      <c r="BB25" s="179"/>
      <c r="BC25" s="181"/>
      <c r="BD25" s="192"/>
      <c r="BE25" s="256"/>
      <c r="BF25" s="181"/>
      <c r="BG25" s="179"/>
      <c r="BH25" s="181"/>
      <c r="BI25" s="240"/>
      <c r="BJ25" s="205"/>
      <c r="BK25" s="181"/>
      <c r="BL25" s="179"/>
      <c r="BM25" s="181"/>
      <c r="BN25" s="192"/>
      <c r="BO25" s="256"/>
      <c r="BP25" s="181"/>
      <c r="BQ25" s="181"/>
      <c r="BR25" s="181"/>
      <c r="BS25" s="246"/>
      <c r="BT25" s="205"/>
      <c r="BU25" s="256"/>
      <c r="BV25" s="256"/>
      <c r="BW25" s="256"/>
      <c r="BX25" s="192"/>
      <c r="BY25" s="256"/>
      <c r="BZ25" s="256"/>
      <c r="CA25" s="256"/>
      <c r="CB25" s="256"/>
      <c r="CC25" s="240"/>
      <c r="CD25" s="205"/>
      <c r="CE25" s="256"/>
      <c r="CF25" s="256"/>
      <c r="CG25" s="256"/>
      <c r="CH25" s="192"/>
      <c r="CI25" s="256"/>
      <c r="CJ25" s="256"/>
      <c r="CK25" s="256"/>
      <c r="CL25" s="256"/>
      <c r="CM25" s="240"/>
      <c r="CN25" s="205"/>
      <c r="CO25" s="256"/>
      <c r="CP25" s="256"/>
      <c r="CQ25" s="256"/>
      <c r="CR25" s="192"/>
      <c r="CS25" s="205"/>
      <c r="CT25" s="256"/>
      <c r="CU25" s="256"/>
      <c r="CV25" s="256"/>
      <c r="CW25" s="192"/>
      <c r="CX25" s="256"/>
      <c r="CY25" s="256"/>
      <c r="CZ25" s="256"/>
      <c r="DA25" s="256"/>
      <c r="DB25" s="240"/>
      <c r="DC25" s="205"/>
      <c r="DD25" s="256"/>
      <c r="DE25" s="256"/>
      <c r="DF25" s="256"/>
      <c r="DG25" s="192"/>
      <c r="DH25" s="256"/>
      <c r="DI25" s="256"/>
      <c r="DJ25" s="256"/>
      <c r="DK25" s="256"/>
      <c r="DL25" s="240"/>
      <c r="DM25" s="205"/>
      <c r="DN25" s="256"/>
      <c r="DO25" s="256"/>
      <c r="DP25" s="256"/>
      <c r="DQ25" s="192"/>
      <c r="DR25" s="205"/>
      <c r="DS25" s="256"/>
      <c r="DT25" s="256"/>
      <c r="DU25" s="256"/>
      <c r="DV25" s="192"/>
      <c r="DW25" s="252">
        <f t="shared" si="12"/>
        <v>80</v>
      </c>
      <c r="DX25" s="179">
        <f t="shared" si="11"/>
        <v>818</v>
      </c>
      <c r="DY25" s="179">
        <f t="shared" ref="DY25:DY40" si="34">SUM(EA24-DX25-DZ24)</f>
        <v>182</v>
      </c>
      <c r="DZ25" s="221">
        <f t="shared" si="16"/>
        <v>34</v>
      </c>
      <c r="EA25" s="218">
        <f t="shared" si="28"/>
        <v>898</v>
      </c>
    </row>
    <row r="26" spans="1:131" ht="12" customHeight="1">
      <c r="A26" s="119" t="s">
        <v>38</v>
      </c>
      <c r="B26" s="123">
        <v>0</v>
      </c>
      <c r="C26" s="11">
        <v>25</v>
      </c>
      <c r="D26" s="8">
        <f t="shared" si="17"/>
        <v>1</v>
      </c>
      <c r="E26" s="11">
        <v>13</v>
      </c>
      <c r="F26" s="121">
        <f t="shared" si="18"/>
        <v>25</v>
      </c>
      <c r="G26" s="14">
        <v>0</v>
      </c>
      <c r="H26" s="11">
        <v>22</v>
      </c>
      <c r="I26" s="10">
        <f t="shared" si="19"/>
        <v>5</v>
      </c>
      <c r="J26" s="11">
        <v>6</v>
      </c>
      <c r="K26" s="130">
        <f t="shared" si="20"/>
        <v>22</v>
      </c>
      <c r="L26" s="268">
        <v>0</v>
      </c>
      <c r="M26" s="11">
        <v>22</v>
      </c>
      <c r="N26" s="10">
        <f t="shared" si="21"/>
        <v>2</v>
      </c>
      <c r="O26" s="11">
        <v>9</v>
      </c>
      <c r="P26" s="268">
        <f t="shared" si="22"/>
        <v>22</v>
      </c>
      <c r="Q26" s="12"/>
      <c r="R26" s="11"/>
      <c r="S26" s="10"/>
      <c r="T26" s="11"/>
      <c r="U26" s="121"/>
      <c r="V26" s="203">
        <v>69</v>
      </c>
      <c r="W26" s="181">
        <v>244</v>
      </c>
      <c r="X26" s="179">
        <f t="shared" si="29"/>
        <v>39</v>
      </c>
      <c r="Y26" s="181">
        <v>0</v>
      </c>
      <c r="Z26" s="192">
        <f t="shared" si="23"/>
        <v>313</v>
      </c>
      <c r="AA26" s="240">
        <v>26</v>
      </c>
      <c r="AB26" s="181">
        <v>29</v>
      </c>
      <c r="AC26" s="179">
        <f t="shared" si="30"/>
        <v>5</v>
      </c>
      <c r="AD26" s="181">
        <v>0</v>
      </c>
      <c r="AE26" s="240">
        <f t="shared" si="24"/>
        <v>55</v>
      </c>
      <c r="AF26" s="203">
        <v>49</v>
      </c>
      <c r="AG26" s="181">
        <v>118</v>
      </c>
      <c r="AH26" s="179">
        <f t="shared" si="31"/>
        <v>11</v>
      </c>
      <c r="AI26" s="181">
        <v>0</v>
      </c>
      <c r="AJ26" s="192">
        <f t="shared" si="25"/>
        <v>167</v>
      </c>
      <c r="AK26" s="240">
        <v>14</v>
      </c>
      <c r="AL26" s="181">
        <v>53</v>
      </c>
      <c r="AM26" s="179">
        <f t="shared" si="32"/>
        <v>6</v>
      </c>
      <c r="AN26" s="181">
        <v>0</v>
      </c>
      <c r="AO26" s="240">
        <f t="shared" si="26"/>
        <v>67</v>
      </c>
      <c r="AP26" s="203">
        <v>111</v>
      </c>
      <c r="AQ26" s="181">
        <v>260</v>
      </c>
      <c r="AR26" s="179">
        <f t="shared" si="33"/>
        <v>22</v>
      </c>
      <c r="AS26" s="181">
        <v>0</v>
      </c>
      <c r="AT26" s="192">
        <f t="shared" si="27"/>
        <v>371</v>
      </c>
      <c r="AU26" s="256"/>
      <c r="AV26" s="182"/>
      <c r="AW26" s="179"/>
      <c r="AX26" s="181"/>
      <c r="AY26" s="240"/>
      <c r="AZ26" s="205"/>
      <c r="BA26" s="182"/>
      <c r="BB26" s="179"/>
      <c r="BC26" s="181"/>
      <c r="BD26" s="192"/>
      <c r="BE26" s="256"/>
      <c r="BF26" s="181"/>
      <c r="BG26" s="179"/>
      <c r="BH26" s="181"/>
      <c r="BI26" s="240"/>
      <c r="BJ26" s="205"/>
      <c r="BK26" s="181"/>
      <c r="BL26" s="179"/>
      <c r="BM26" s="181"/>
      <c r="BN26" s="192"/>
      <c r="BO26" s="256"/>
      <c r="BP26" s="181"/>
      <c r="BQ26" s="181"/>
      <c r="BR26" s="181"/>
      <c r="BS26" s="246"/>
      <c r="BT26" s="205"/>
      <c r="BU26" s="256"/>
      <c r="BV26" s="256"/>
      <c r="BW26" s="256"/>
      <c r="BX26" s="192"/>
      <c r="BY26" s="256"/>
      <c r="BZ26" s="256"/>
      <c r="CA26" s="256"/>
      <c r="CB26" s="256"/>
      <c r="CC26" s="240"/>
      <c r="CD26" s="205"/>
      <c r="CE26" s="256"/>
      <c r="CF26" s="256"/>
      <c r="CG26" s="256"/>
      <c r="CH26" s="192"/>
      <c r="CI26" s="256"/>
      <c r="CJ26" s="256"/>
      <c r="CK26" s="256"/>
      <c r="CL26" s="256"/>
      <c r="CM26" s="240"/>
      <c r="CN26" s="205"/>
      <c r="CO26" s="256"/>
      <c r="CP26" s="256"/>
      <c r="CQ26" s="256"/>
      <c r="CR26" s="192"/>
      <c r="CS26" s="205"/>
      <c r="CT26" s="256"/>
      <c r="CU26" s="256"/>
      <c r="CV26" s="256"/>
      <c r="CW26" s="192"/>
      <c r="CX26" s="256"/>
      <c r="CY26" s="256"/>
      <c r="CZ26" s="256"/>
      <c r="DA26" s="256"/>
      <c r="DB26" s="240"/>
      <c r="DC26" s="205"/>
      <c r="DD26" s="256"/>
      <c r="DE26" s="256"/>
      <c r="DF26" s="256"/>
      <c r="DG26" s="192"/>
      <c r="DH26" s="256"/>
      <c r="DI26" s="256"/>
      <c r="DJ26" s="256"/>
      <c r="DK26" s="256"/>
      <c r="DL26" s="240"/>
      <c r="DM26" s="205"/>
      <c r="DN26" s="256"/>
      <c r="DO26" s="256"/>
      <c r="DP26" s="256"/>
      <c r="DQ26" s="192"/>
      <c r="DR26" s="205"/>
      <c r="DS26" s="256"/>
      <c r="DT26" s="256"/>
      <c r="DU26" s="256"/>
      <c r="DV26" s="192"/>
      <c r="DW26" s="252">
        <f t="shared" si="12"/>
        <v>269</v>
      </c>
      <c r="DX26" s="179">
        <f t="shared" si="11"/>
        <v>773</v>
      </c>
      <c r="DY26" s="179">
        <f t="shared" si="34"/>
        <v>91</v>
      </c>
      <c r="DZ26" s="221">
        <f t="shared" si="16"/>
        <v>28</v>
      </c>
      <c r="EA26" s="218">
        <f t="shared" si="28"/>
        <v>1042</v>
      </c>
    </row>
    <row r="27" spans="1:131" ht="12" customHeight="1">
      <c r="A27" s="119" t="s">
        <v>39</v>
      </c>
      <c r="B27" s="123">
        <v>0</v>
      </c>
      <c r="C27" s="11">
        <v>10</v>
      </c>
      <c r="D27" s="8">
        <f t="shared" si="17"/>
        <v>2</v>
      </c>
      <c r="E27" s="11">
        <v>3</v>
      </c>
      <c r="F27" s="121">
        <f t="shared" si="18"/>
        <v>10</v>
      </c>
      <c r="G27" s="14">
        <v>0</v>
      </c>
      <c r="H27" s="11">
        <v>11</v>
      </c>
      <c r="I27" s="10">
        <f t="shared" si="19"/>
        <v>5</v>
      </c>
      <c r="J27" s="11">
        <v>4</v>
      </c>
      <c r="K27" s="130">
        <f t="shared" si="20"/>
        <v>11</v>
      </c>
      <c r="L27" s="268">
        <v>0</v>
      </c>
      <c r="M27" s="11">
        <v>8</v>
      </c>
      <c r="N27" s="10">
        <f t="shared" si="21"/>
        <v>5</v>
      </c>
      <c r="O27" s="11">
        <v>11</v>
      </c>
      <c r="P27" s="268">
        <f t="shared" si="22"/>
        <v>8</v>
      </c>
      <c r="Q27" s="12"/>
      <c r="R27" s="11"/>
      <c r="S27" s="10"/>
      <c r="T27" s="11"/>
      <c r="U27" s="121"/>
      <c r="V27" s="203">
        <v>0</v>
      </c>
      <c r="W27" s="181">
        <v>265</v>
      </c>
      <c r="X27" s="179">
        <f t="shared" si="29"/>
        <v>48</v>
      </c>
      <c r="Y27" s="181">
        <v>12</v>
      </c>
      <c r="Z27" s="192">
        <f t="shared" si="23"/>
        <v>265</v>
      </c>
      <c r="AA27" s="240">
        <v>0</v>
      </c>
      <c r="AB27" s="181">
        <v>46</v>
      </c>
      <c r="AC27" s="179">
        <f t="shared" si="30"/>
        <v>9</v>
      </c>
      <c r="AD27" s="181">
        <v>0</v>
      </c>
      <c r="AE27" s="240">
        <f t="shared" si="24"/>
        <v>46</v>
      </c>
      <c r="AF27" s="203">
        <v>1</v>
      </c>
      <c r="AG27" s="181">
        <v>140</v>
      </c>
      <c r="AH27" s="179">
        <f t="shared" si="31"/>
        <v>27</v>
      </c>
      <c r="AI27" s="181">
        <v>1</v>
      </c>
      <c r="AJ27" s="192">
        <f t="shared" si="25"/>
        <v>141</v>
      </c>
      <c r="AK27" s="240">
        <v>1</v>
      </c>
      <c r="AL27" s="181">
        <v>65</v>
      </c>
      <c r="AM27" s="179">
        <f t="shared" si="32"/>
        <v>2</v>
      </c>
      <c r="AN27" s="181">
        <v>0</v>
      </c>
      <c r="AO27" s="240">
        <f t="shared" si="26"/>
        <v>66</v>
      </c>
      <c r="AP27" s="203">
        <v>0</v>
      </c>
      <c r="AQ27" s="181">
        <v>328</v>
      </c>
      <c r="AR27" s="179">
        <f t="shared" si="33"/>
        <v>43</v>
      </c>
      <c r="AS27" s="181">
        <v>1</v>
      </c>
      <c r="AT27" s="192">
        <f t="shared" si="27"/>
        <v>328</v>
      </c>
      <c r="AU27" s="256"/>
      <c r="AV27" s="182"/>
      <c r="AW27" s="179"/>
      <c r="AX27" s="181"/>
      <c r="AY27" s="240"/>
      <c r="AZ27" s="205"/>
      <c r="BA27" s="182"/>
      <c r="BB27" s="179"/>
      <c r="BC27" s="181"/>
      <c r="BD27" s="192"/>
      <c r="BE27" s="256"/>
      <c r="BF27" s="181"/>
      <c r="BG27" s="179"/>
      <c r="BH27" s="181"/>
      <c r="BI27" s="240"/>
      <c r="BJ27" s="205"/>
      <c r="BK27" s="181"/>
      <c r="BL27" s="179"/>
      <c r="BM27" s="181"/>
      <c r="BN27" s="192"/>
      <c r="BO27" s="256"/>
      <c r="BP27" s="181"/>
      <c r="BQ27" s="181"/>
      <c r="BR27" s="181"/>
      <c r="BS27" s="246"/>
      <c r="BT27" s="205"/>
      <c r="BU27" s="256"/>
      <c r="BV27" s="256"/>
      <c r="BW27" s="256"/>
      <c r="BX27" s="192"/>
      <c r="BY27" s="256"/>
      <c r="BZ27" s="256"/>
      <c r="CA27" s="256"/>
      <c r="CB27" s="256"/>
      <c r="CC27" s="240"/>
      <c r="CD27" s="205"/>
      <c r="CE27" s="256"/>
      <c r="CF27" s="256"/>
      <c r="CG27" s="256"/>
      <c r="CH27" s="192"/>
      <c r="CI27" s="256"/>
      <c r="CJ27" s="256"/>
      <c r="CK27" s="256"/>
      <c r="CL27" s="256"/>
      <c r="CM27" s="240"/>
      <c r="CN27" s="205"/>
      <c r="CO27" s="256"/>
      <c r="CP27" s="256"/>
      <c r="CQ27" s="256"/>
      <c r="CR27" s="192"/>
      <c r="CS27" s="205"/>
      <c r="CT27" s="256"/>
      <c r="CU27" s="256"/>
      <c r="CV27" s="256"/>
      <c r="CW27" s="192"/>
      <c r="CX27" s="256"/>
      <c r="CY27" s="256"/>
      <c r="CZ27" s="256"/>
      <c r="DA27" s="256"/>
      <c r="DB27" s="240"/>
      <c r="DC27" s="205"/>
      <c r="DD27" s="256"/>
      <c r="DE27" s="256"/>
      <c r="DF27" s="256"/>
      <c r="DG27" s="192"/>
      <c r="DH27" s="256"/>
      <c r="DI27" s="256"/>
      <c r="DJ27" s="256"/>
      <c r="DK27" s="256"/>
      <c r="DL27" s="240"/>
      <c r="DM27" s="205"/>
      <c r="DN27" s="256"/>
      <c r="DO27" s="256"/>
      <c r="DP27" s="256"/>
      <c r="DQ27" s="192"/>
      <c r="DR27" s="205"/>
      <c r="DS27" s="256"/>
      <c r="DT27" s="256"/>
      <c r="DU27" s="256"/>
      <c r="DV27" s="192"/>
      <c r="DW27" s="252">
        <f t="shared" si="12"/>
        <v>2</v>
      </c>
      <c r="DX27" s="179">
        <f t="shared" si="11"/>
        <v>873</v>
      </c>
      <c r="DY27" s="179">
        <f t="shared" si="34"/>
        <v>141</v>
      </c>
      <c r="DZ27" s="221">
        <f t="shared" si="16"/>
        <v>32</v>
      </c>
      <c r="EA27" s="218">
        <f t="shared" si="28"/>
        <v>875</v>
      </c>
    </row>
    <row r="28" spans="1:131" ht="12" customHeight="1">
      <c r="A28" s="119" t="s">
        <v>40</v>
      </c>
      <c r="B28" s="122">
        <v>0</v>
      </c>
      <c r="C28" s="11">
        <v>6</v>
      </c>
      <c r="D28" s="8">
        <f t="shared" si="17"/>
        <v>1</v>
      </c>
      <c r="E28" s="11">
        <v>2</v>
      </c>
      <c r="F28" s="121">
        <f t="shared" si="18"/>
        <v>6</v>
      </c>
      <c r="G28" s="12">
        <v>0</v>
      </c>
      <c r="H28" s="11">
        <v>6</v>
      </c>
      <c r="I28" s="10">
        <f t="shared" si="19"/>
        <v>1</v>
      </c>
      <c r="J28" s="11">
        <v>3</v>
      </c>
      <c r="K28" s="130">
        <f t="shared" si="20"/>
        <v>6</v>
      </c>
      <c r="L28" s="268">
        <v>0</v>
      </c>
      <c r="M28" s="11">
        <v>0</v>
      </c>
      <c r="N28" s="10">
        <f t="shared" si="21"/>
        <v>-3</v>
      </c>
      <c r="O28" s="11">
        <v>0</v>
      </c>
      <c r="P28" s="268">
        <f t="shared" si="22"/>
        <v>0</v>
      </c>
      <c r="Q28" s="12"/>
      <c r="R28" s="11"/>
      <c r="S28" s="10"/>
      <c r="T28" s="11"/>
      <c r="U28" s="121"/>
      <c r="V28" s="203">
        <v>64</v>
      </c>
      <c r="W28" s="181">
        <v>224</v>
      </c>
      <c r="X28" s="179">
        <f t="shared" si="29"/>
        <v>29</v>
      </c>
      <c r="Y28" s="181">
        <v>19</v>
      </c>
      <c r="Z28" s="192">
        <f t="shared" si="23"/>
        <v>288</v>
      </c>
      <c r="AA28" s="240">
        <v>38</v>
      </c>
      <c r="AB28" s="181">
        <v>48</v>
      </c>
      <c r="AC28" s="184">
        <f t="shared" si="30"/>
        <v>-2</v>
      </c>
      <c r="AD28" s="181">
        <v>1</v>
      </c>
      <c r="AE28" s="240">
        <f t="shared" si="24"/>
        <v>86</v>
      </c>
      <c r="AF28" s="203">
        <v>59</v>
      </c>
      <c r="AG28" s="181">
        <v>128</v>
      </c>
      <c r="AH28" s="179">
        <f t="shared" si="31"/>
        <v>12</v>
      </c>
      <c r="AI28" s="181">
        <v>6</v>
      </c>
      <c r="AJ28" s="192">
        <f t="shared" si="25"/>
        <v>187</v>
      </c>
      <c r="AK28" s="240">
        <v>45</v>
      </c>
      <c r="AL28" s="181">
        <v>62</v>
      </c>
      <c r="AM28" s="179">
        <f t="shared" si="32"/>
        <v>4</v>
      </c>
      <c r="AN28" s="181">
        <v>13</v>
      </c>
      <c r="AO28" s="240">
        <f t="shared" si="26"/>
        <v>107</v>
      </c>
      <c r="AP28" s="203">
        <v>106</v>
      </c>
      <c r="AQ28" s="181">
        <v>306</v>
      </c>
      <c r="AR28" s="179">
        <f t="shared" si="33"/>
        <v>21</v>
      </c>
      <c r="AS28" s="181">
        <v>20</v>
      </c>
      <c r="AT28" s="192">
        <f t="shared" si="27"/>
        <v>412</v>
      </c>
      <c r="AU28" s="256"/>
      <c r="AV28" s="182"/>
      <c r="AW28" s="179"/>
      <c r="AX28" s="181"/>
      <c r="AY28" s="240"/>
      <c r="AZ28" s="205"/>
      <c r="BA28" s="182"/>
      <c r="BB28" s="179"/>
      <c r="BC28" s="181"/>
      <c r="BD28" s="192"/>
      <c r="BE28" s="256"/>
      <c r="BF28" s="181"/>
      <c r="BG28" s="179"/>
      <c r="BH28" s="181"/>
      <c r="BI28" s="240"/>
      <c r="BJ28" s="205"/>
      <c r="BK28" s="181"/>
      <c r="BL28" s="179"/>
      <c r="BM28" s="181"/>
      <c r="BN28" s="192"/>
      <c r="BO28" s="256"/>
      <c r="BP28" s="181"/>
      <c r="BQ28" s="181"/>
      <c r="BR28" s="181"/>
      <c r="BS28" s="246"/>
      <c r="BT28" s="205"/>
      <c r="BU28" s="256"/>
      <c r="BV28" s="256"/>
      <c r="BW28" s="256"/>
      <c r="BX28" s="192"/>
      <c r="BY28" s="256"/>
      <c r="BZ28" s="256"/>
      <c r="CA28" s="256"/>
      <c r="CB28" s="256"/>
      <c r="CC28" s="240"/>
      <c r="CD28" s="205"/>
      <c r="CE28" s="256"/>
      <c r="CF28" s="256"/>
      <c r="CG28" s="256"/>
      <c r="CH28" s="192"/>
      <c r="CI28" s="256"/>
      <c r="CJ28" s="256"/>
      <c r="CK28" s="256"/>
      <c r="CL28" s="256"/>
      <c r="CM28" s="240"/>
      <c r="CN28" s="205"/>
      <c r="CO28" s="256"/>
      <c r="CP28" s="256"/>
      <c r="CQ28" s="256"/>
      <c r="CR28" s="192"/>
      <c r="CS28" s="205"/>
      <c r="CT28" s="256"/>
      <c r="CU28" s="256"/>
      <c r="CV28" s="256"/>
      <c r="CW28" s="192"/>
      <c r="CX28" s="256"/>
      <c r="CY28" s="256"/>
      <c r="CZ28" s="256"/>
      <c r="DA28" s="256"/>
      <c r="DB28" s="240"/>
      <c r="DC28" s="205"/>
      <c r="DD28" s="256"/>
      <c r="DE28" s="256"/>
      <c r="DF28" s="256"/>
      <c r="DG28" s="192"/>
      <c r="DH28" s="256"/>
      <c r="DI28" s="256"/>
      <c r="DJ28" s="256"/>
      <c r="DK28" s="256"/>
      <c r="DL28" s="240"/>
      <c r="DM28" s="205"/>
      <c r="DN28" s="256"/>
      <c r="DO28" s="256"/>
      <c r="DP28" s="256"/>
      <c r="DQ28" s="192"/>
      <c r="DR28" s="205"/>
      <c r="DS28" s="256"/>
      <c r="DT28" s="256"/>
      <c r="DU28" s="256"/>
      <c r="DV28" s="192"/>
      <c r="DW28" s="252">
        <f t="shared" si="12"/>
        <v>312</v>
      </c>
      <c r="DX28" s="179">
        <f t="shared" si="11"/>
        <v>780</v>
      </c>
      <c r="DY28" s="179">
        <f t="shared" si="34"/>
        <v>63</v>
      </c>
      <c r="DZ28" s="221">
        <f t="shared" si="16"/>
        <v>64</v>
      </c>
      <c r="EA28" s="218">
        <f t="shared" si="28"/>
        <v>1092</v>
      </c>
    </row>
    <row r="29" spans="1:131" ht="12" customHeight="1">
      <c r="A29" s="119" t="s">
        <v>41</v>
      </c>
      <c r="B29" s="124">
        <v>0</v>
      </c>
      <c r="C29" s="11">
        <v>3</v>
      </c>
      <c r="D29" s="8">
        <f t="shared" si="17"/>
        <v>1</v>
      </c>
      <c r="E29" s="11">
        <v>0</v>
      </c>
      <c r="F29" s="121">
        <f t="shared" si="18"/>
        <v>3</v>
      </c>
      <c r="G29" s="12">
        <v>0</v>
      </c>
      <c r="H29" s="11">
        <v>3</v>
      </c>
      <c r="I29" s="10">
        <v>0</v>
      </c>
      <c r="J29" s="11">
        <v>3</v>
      </c>
      <c r="K29" s="130">
        <f t="shared" si="20"/>
        <v>3</v>
      </c>
      <c r="L29" s="264">
        <v>0</v>
      </c>
      <c r="M29" s="11">
        <v>1</v>
      </c>
      <c r="N29" s="10">
        <f t="shared" si="21"/>
        <v>-1</v>
      </c>
      <c r="O29" s="11">
        <v>1</v>
      </c>
      <c r="P29" s="268">
        <f t="shared" si="22"/>
        <v>1</v>
      </c>
      <c r="Q29" s="12"/>
      <c r="R29" s="11"/>
      <c r="S29" s="10"/>
      <c r="T29" s="11"/>
      <c r="U29" s="121"/>
      <c r="V29" s="203">
        <v>21</v>
      </c>
      <c r="W29" s="181">
        <v>233</v>
      </c>
      <c r="X29" s="179">
        <f t="shared" si="29"/>
        <v>36</v>
      </c>
      <c r="Y29" s="181">
        <v>17</v>
      </c>
      <c r="Z29" s="192">
        <f t="shared" si="23"/>
        <v>254</v>
      </c>
      <c r="AA29" s="240">
        <v>0</v>
      </c>
      <c r="AB29" s="181">
        <v>70</v>
      </c>
      <c r="AC29" s="179">
        <f t="shared" si="30"/>
        <v>15</v>
      </c>
      <c r="AD29" s="181">
        <v>8</v>
      </c>
      <c r="AE29" s="240">
        <f t="shared" si="24"/>
        <v>70</v>
      </c>
      <c r="AF29" s="203">
        <v>43</v>
      </c>
      <c r="AG29" s="181">
        <v>158</v>
      </c>
      <c r="AH29" s="179">
        <f t="shared" si="31"/>
        <v>23</v>
      </c>
      <c r="AI29" s="181">
        <v>8</v>
      </c>
      <c r="AJ29" s="192">
        <f t="shared" si="25"/>
        <v>201</v>
      </c>
      <c r="AK29" s="240">
        <v>0</v>
      </c>
      <c r="AL29" s="181">
        <v>75</v>
      </c>
      <c r="AM29" s="179">
        <f t="shared" si="32"/>
        <v>19</v>
      </c>
      <c r="AN29" s="181">
        <v>6</v>
      </c>
      <c r="AO29" s="240">
        <f t="shared" si="26"/>
        <v>75</v>
      </c>
      <c r="AP29" s="203">
        <v>45</v>
      </c>
      <c r="AQ29" s="181">
        <v>350</v>
      </c>
      <c r="AR29" s="179">
        <f t="shared" si="33"/>
        <v>42</v>
      </c>
      <c r="AS29" s="181">
        <v>20</v>
      </c>
      <c r="AT29" s="192">
        <f t="shared" si="27"/>
        <v>395</v>
      </c>
      <c r="AU29" s="256"/>
      <c r="AV29" s="182"/>
      <c r="AW29" s="179"/>
      <c r="AX29" s="181"/>
      <c r="AY29" s="240"/>
      <c r="AZ29" s="205"/>
      <c r="BA29" s="182"/>
      <c r="BB29" s="179"/>
      <c r="BC29" s="181"/>
      <c r="BD29" s="192"/>
      <c r="BE29" s="256"/>
      <c r="BF29" s="181"/>
      <c r="BG29" s="179"/>
      <c r="BH29" s="181"/>
      <c r="BI29" s="240"/>
      <c r="BJ29" s="205"/>
      <c r="BK29" s="181"/>
      <c r="BL29" s="179"/>
      <c r="BM29" s="181"/>
      <c r="BN29" s="192"/>
      <c r="BO29" s="256"/>
      <c r="BP29" s="181"/>
      <c r="BQ29" s="181"/>
      <c r="BR29" s="181"/>
      <c r="BS29" s="246"/>
      <c r="BT29" s="205"/>
      <c r="BU29" s="256"/>
      <c r="BV29" s="256"/>
      <c r="BW29" s="256"/>
      <c r="BX29" s="192"/>
      <c r="BY29" s="256"/>
      <c r="BZ29" s="256"/>
      <c r="CA29" s="256"/>
      <c r="CB29" s="256"/>
      <c r="CC29" s="240"/>
      <c r="CD29" s="205"/>
      <c r="CE29" s="256"/>
      <c r="CF29" s="256"/>
      <c r="CG29" s="256"/>
      <c r="CH29" s="192"/>
      <c r="CI29" s="256"/>
      <c r="CJ29" s="256"/>
      <c r="CK29" s="256"/>
      <c r="CL29" s="256"/>
      <c r="CM29" s="240"/>
      <c r="CN29" s="205"/>
      <c r="CO29" s="256"/>
      <c r="CP29" s="256"/>
      <c r="CQ29" s="256"/>
      <c r="CR29" s="192"/>
      <c r="CS29" s="205"/>
      <c r="CT29" s="256"/>
      <c r="CU29" s="256"/>
      <c r="CV29" s="256"/>
      <c r="CW29" s="192"/>
      <c r="CX29" s="256"/>
      <c r="CY29" s="256"/>
      <c r="CZ29" s="256"/>
      <c r="DA29" s="256"/>
      <c r="DB29" s="240"/>
      <c r="DC29" s="205"/>
      <c r="DD29" s="256"/>
      <c r="DE29" s="256"/>
      <c r="DF29" s="256"/>
      <c r="DG29" s="192"/>
      <c r="DH29" s="256"/>
      <c r="DI29" s="256"/>
      <c r="DJ29" s="256"/>
      <c r="DK29" s="256"/>
      <c r="DL29" s="240"/>
      <c r="DM29" s="205"/>
      <c r="DN29" s="256"/>
      <c r="DO29" s="256"/>
      <c r="DP29" s="256"/>
      <c r="DQ29" s="192"/>
      <c r="DR29" s="205"/>
      <c r="DS29" s="256"/>
      <c r="DT29" s="256"/>
      <c r="DU29" s="256"/>
      <c r="DV29" s="192"/>
      <c r="DW29" s="252">
        <f t="shared" si="12"/>
        <v>109</v>
      </c>
      <c r="DX29" s="179">
        <f t="shared" si="11"/>
        <v>893</v>
      </c>
      <c r="DY29" s="179">
        <f t="shared" si="34"/>
        <v>135</v>
      </c>
      <c r="DZ29" s="221">
        <f t="shared" si="16"/>
        <v>63</v>
      </c>
      <c r="EA29" s="218">
        <f t="shared" si="28"/>
        <v>1002</v>
      </c>
    </row>
    <row r="30" spans="1:131" ht="12" customHeight="1">
      <c r="A30" s="119" t="s">
        <v>42</v>
      </c>
      <c r="B30" s="124">
        <v>0</v>
      </c>
      <c r="C30" s="11">
        <v>0</v>
      </c>
      <c r="D30" s="8">
        <f t="shared" si="17"/>
        <v>3</v>
      </c>
      <c r="E30" s="11">
        <v>0</v>
      </c>
      <c r="F30" s="121">
        <v>0</v>
      </c>
      <c r="G30" s="13">
        <v>0</v>
      </c>
      <c r="H30" s="11">
        <v>0</v>
      </c>
      <c r="I30" s="10">
        <v>0</v>
      </c>
      <c r="J30" s="11">
        <v>0</v>
      </c>
      <c r="K30" s="130">
        <v>0</v>
      </c>
      <c r="L30" s="269">
        <v>0</v>
      </c>
      <c r="M30" s="11">
        <v>0</v>
      </c>
      <c r="N30" s="10">
        <v>0</v>
      </c>
      <c r="O30" s="11">
        <v>0</v>
      </c>
      <c r="P30" s="268">
        <v>0</v>
      </c>
      <c r="Q30" s="13"/>
      <c r="R30" s="11"/>
      <c r="S30" s="10"/>
      <c r="T30" s="11"/>
      <c r="U30" s="106"/>
      <c r="V30" s="205">
        <v>80</v>
      </c>
      <c r="W30" s="181">
        <v>229</v>
      </c>
      <c r="X30" s="179">
        <f t="shared" si="29"/>
        <v>8</v>
      </c>
      <c r="Y30" s="181">
        <v>15</v>
      </c>
      <c r="Z30" s="192">
        <f t="shared" si="23"/>
        <v>309</v>
      </c>
      <c r="AA30" s="256">
        <v>50</v>
      </c>
      <c r="AB30" s="181">
        <v>66</v>
      </c>
      <c r="AC30" s="184">
        <f t="shared" si="30"/>
        <v>-4</v>
      </c>
      <c r="AD30" s="181">
        <v>5</v>
      </c>
      <c r="AE30" s="240">
        <f t="shared" si="24"/>
        <v>116</v>
      </c>
      <c r="AF30" s="205">
        <v>108</v>
      </c>
      <c r="AG30" s="181">
        <v>178</v>
      </c>
      <c r="AH30" s="179">
        <f t="shared" si="31"/>
        <v>15</v>
      </c>
      <c r="AI30" s="181">
        <v>1</v>
      </c>
      <c r="AJ30" s="192">
        <f t="shared" si="25"/>
        <v>286</v>
      </c>
      <c r="AK30" s="256">
        <v>57</v>
      </c>
      <c r="AL30" s="181">
        <v>63</v>
      </c>
      <c r="AM30" s="179">
        <f t="shared" si="32"/>
        <v>6</v>
      </c>
      <c r="AN30" s="181">
        <v>1</v>
      </c>
      <c r="AO30" s="240">
        <f t="shared" si="26"/>
        <v>120</v>
      </c>
      <c r="AP30" s="205">
        <v>127</v>
      </c>
      <c r="AQ30" s="181">
        <v>327</v>
      </c>
      <c r="AR30" s="179">
        <f t="shared" si="33"/>
        <v>48</v>
      </c>
      <c r="AS30" s="181">
        <v>20</v>
      </c>
      <c r="AT30" s="192">
        <f t="shared" si="27"/>
        <v>454</v>
      </c>
      <c r="AU30" s="256"/>
      <c r="AV30" s="182"/>
      <c r="AW30" s="179"/>
      <c r="AX30" s="181"/>
      <c r="AY30" s="240"/>
      <c r="AZ30" s="205"/>
      <c r="BA30" s="182"/>
      <c r="BB30" s="179"/>
      <c r="BC30" s="181"/>
      <c r="BD30" s="192"/>
      <c r="BE30" s="256"/>
      <c r="BF30" s="181"/>
      <c r="BG30" s="179"/>
      <c r="BH30" s="181"/>
      <c r="BI30" s="240"/>
      <c r="BJ30" s="205"/>
      <c r="BK30" s="181"/>
      <c r="BL30" s="179"/>
      <c r="BM30" s="181"/>
      <c r="BN30" s="192"/>
      <c r="BO30" s="256"/>
      <c r="BP30" s="181"/>
      <c r="BQ30" s="181"/>
      <c r="BR30" s="181"/>
      <c r="BS30" s="246"/>
      <c r="BT30" s="205"/>
      <c r="BU30" s="256"/>
      <c r="BV30" s="256"/>
      <c r="BW30" s="256"/>
      <c r="BX30" s="192"/>
      <c r="BY30" s="256"/>
      <c r="BZ30" s="256"/>
      <c r="CA30" s="256"/>
      <c r="CB30" s="256"/>
      <c r="CC30" s="240"/>
      <c r="CD30" s="205"/>
      <c r="CE30" s="256"/>
      <c r="CF30" s="256"/>
      <c r="CG30" s="256"/>
      <c r="CH30" s="192"/>
      <c r="CI30" s="256"/>
      <c r="CJ30" s="256"/>
      <c r="CK30" s="256"/>
      <c r="CL30" s="256"/>
      <c r="CM30" s="240"/>
      <c r="CN30" s="205"/>
      <c r="CO30" s="256"/>
      <c r="CP30" s="256"/>
      <c r="CQ30" s="256"/>
      <c r="CR30" s="192"/>
      <c r="CS30" s="205"/>
      <c r="CT30" s="256"/>
      <c r="CU30" s="256"/>
      <c r="CV30" s="256"/>
      <c r="CW30" s="192"/>
      <c r="CX30" s="256"/>
      <c r="CY30" s="256"/>
      <c r="CZ30" s="256"/>
      <c r="DA30" s="256"/>
      <c r="DB30" s="240"/>
      <c r="DC30" s="205"/>
      <c r="DD30" s="256"/>
      <c r="DE30" s="256"/>
      <c r="DF30" s="256"/>
      <c r="DG30" s="192"/>
      <c r="DH30" s="256"/>
      <c r="DI30" s="256"/>
      <c r="DJ30" s="256"/>
      <c r="DK30" s="256"/>
      <c r="DL30" s="240"/>
      <c r="DM30" s="205"/>
      <c r="DN30" s="256"/>
      <c r="DO30" s="256"/>
      <c r="DP30" s="256"/>
      <c r="DQ30" s="192"/>
      <c r="DR30" s="205"/>
      <c r="DS30" s="256"/>
      <c r="DT30" s="256"/>
      <c r="DU30" s="256"/>
      <c r="DV30" s="192"/>
      <c r="DW30" s="252">
        <f t="shared" si="12"/>
        <v>422</v>
      </c>
      <c r="DX30" s="179">
        <f t="shared" si="11"/>
        <v>863</v>
      </c>
      <c r="DY30" s="179">
        <f t="shared" si="34"/>
        <v>76</v>
      </c>
      <c r="DZ30" s="221">
        <f t="shared" si="16"/>
        <v>42</v>
      </c>
      <c r="EA30" s="218">
        <f t="shared" si="28"/>
        <v>1285</v>
      </c>
    </row>
    <row r="31" spans="1:131" ht="12" customHeight="1">
      <c r="A31" s="119" t="s">
        <v>43</v>
      </c>
      <c r="B31" s="125"/>
      <c r="C31" s="11"/>
      <c r="D31" s="8"/>
      <c r="E31" s="11"/>
      <c r="F31" s="121"/>
      <c r="G31" s="13"/>
      <c r="H31" s="11"/>
      <c r="I31" s="10"/>
      <c r="J31" s="11"/>
      <c r="K31" s="130"/>
      <c r="L31" s="269"/>
      <c r="M31" s="11"/>
      <c r="N31" s="10"/>
      <c r="O31" s="11"/>
      <c r="P31" s="268"/>
      <c r="Q31" s="13"/>
      <c r="R31" s="11"/>
      <c r="S31" s="10"/>
      <c r="T31" s="11"/>
      <c r="U31" s="106"/>
      <c r="V31" s="205">
        <v>5</v>
      </c>
      <c r="W31" s="181">
        <v>233</v>
      </c>
      <c r="X31" s="179">
        <f t="shared" si="29"/>
        <v>61</v>
      </c>
      <c r="Y31" s="181">
        <v>27</v>
      </c>
      <c r="Z31" s="192">
        <f t="shared" si="23"/>
        <v>238</v>
      </c>
      <c r="AA31" s="256">
        <v>15</v>
      </c>
      <c r="AB31" s="181">
        <v>79</v>
      </c>
      <c r="AC31" s="179">
        <f t="shared" si="30"/>
        <v>32</v>
      </c>
      <c r="AD31" s="181">
        <v>5</v>
      </c>
      <c r="AE31" s="240">
        <f t="shared" si="24"/>
        <v>94</v>
      </c>
      <c r="AF31" s="205">
        <v>35</v>
      </c>
      <c r="AG31" s="181">
        <v>242</v>
      </c>
      <c r="AH31" s="179">
        <f t="shared" si="31"/>
        <v>43</v>
      </c>
      <c r="AI31" s="181">
        <v>10</v>
      </c>
      <c r="AJ31" s="192">
        <f t="shared" si="25"/>
        <v>277</v>
      </c>
      <c r="AK31" s="256">
        <v>20</v>
      </c>
      <c r="AL31" s="181">
        <v>92</v>
      </c>
      <c r="AM31" s="179">
        <f t="shared" si="32"/>
        <v>27</v>
      </c>
      <c r="AN31" s="181">
        <v>3</v>
      </c>
      <c r="AO31" s="240">
        <f t="shared" si="26"/>
        <v>112</v>
      </c>
      <c r="AP31" s="205">
        <v>43</v>
      </c>
      <c r="AQ31" s="181">
        <v>323</v>
      </c>
      <c r="AR31" s="179">
        <f t="shared" si="33"/>
        <v>111</v>
      </c>
      <c r="AS31" s="181">
        <v>29</v>
      </c>
      <c r="AT31" s="192">
        <f t="shared" si="27"/>
        <v>366</v>
      </c>
      <c r="AU31" s="256"/>
      <c r="AV31" s="182"/>
      <c r="AW31" s="179"/>
      <c r="AX31" s="181"/>
      <c r="AY31" s="240"/>
      <c r="AZ31" s="205"/>
      <c r="BA31" s="182"/>
      <c r="BB31" s="179"/>
      <c r="BC31" s="181"/>
      <c r="BD31" s="192"/>
      <c r="BE31" s="256"/>
      <c r="BF31" s="181"/>
      <c r="BG31" s="179"/>
      <c r="BH31" s="181"/>
      <c r="BI31" s="240"/>
      <c r="BJ31" s="205"/>
      <c r="BK31" s="181"/>
      <c r="BL31" s="179"/>
      <c r="BM31" s="181"/>
      <c r="BN31" s="192"/>
      <c r="BO31" s="256"/>
      <c r="BP31" s="181"/>
      <c r="BQ31" s="181"/>
      <c r="BR31" s="181"/>
      <c r="BS31" s="246"/>
      <c r="BT31" s="205"/>
      <c r="BU31" s="256"/>
      <c r="BV31" s="256"/>
      <c r="BW31" s="256"/>
      <c r="BX31" s="192"/>
      <c r="BY31" s="256"/>
      <c r="BZ31" s="256"/>
      <c r="CA31" s="256"/>
      <c r="CB31" s="256"/>
      <c r="CC31" s="240"/>
      <c r="CD31" s="205"/>
      <c r="CE31" s="256"/>
      <c r="CF31" s="256"/>
      <c r="CG31" s="256"/>
      <c r="CH31" s="192"/>
      <c r="CI31" s="256"/>
      <c r="CJ31" s="256"/>
      <c r="CK31" s="256"/>
      <c r="CL31" s="256"/>
      <c r="CM31" s="240"/>
      <c r="CN31" s="205"/>
      <c r="CO31" s="256"/>
      <c r="CP31" s="256"/>
      <c r="CQ31" s="256"/>
      <c r="CR31" s="192"/>
      <c r="CS31" s="205"/>
      <c r="CT31" s="256"/>
      <c r="CU31" s="256"/>
      <c r="CV31" s="256"/>
      <c r="CW31" s="192"/>
      <c r="CX31" s="256"/>
      <c r="CY31" s="256"/>
      <c r="CZ31" s="256"/>
      <c r="DA31" s="256"/>
      <c r="DB31" s="240"/>
      <c r="DC31" s="205"/>
      <c r="DD31" s="256"/>
      <c r="DE31" s="256"/>
      <c r="DF31" s="256"/>
      <c r="DG31" s="192"/>
      <c r="DH31" s="256"/>
      <c r="DI31" s="256"/>
      <c r="DJ31" s="256"/>
      <c r="DK31" s="256"/>
      <c r="DL31" s="240"/>
      <c r="DM31" s="205"/>
      <c r="DN31" s="256"/>
      <c r="DO31" s="256"/>
      <c r="DP31" s="256"/>
      <c r="DQ31" s="192"/>
      <c r="DR31" s="205"/>
      <c r="DS31" s="256"/>
      <c r="DT31" s="256"/>
      <c r="DU31" s="256"/>
      <c r="DV31" s="192"/>
      <c r="DW31" s="252">
        <f t="shared" si="12"/>
        <v>118</v>
      </c>
      <c r="DX31" s="179">
        <f t="shared" si="11"/>
        <v>969</v>
      </c>
      <c r="DY31" s="179">
        <f t="shared" si="34"/>
        <v>274</v>
      </c>
      <c r="DZ31" s="221">
        <f t="shared" si="16"/>
        <v>74</v>
      </c>
      <c r="EA31" s="218">
        <f t="shared" si="28"/>
        <v>1087</v>
      </c>
    </row>
    <row r="32" spans="1:131" ht="12" customHeight="1">
      <c r="A32" s="119" t="s">
        <v>44</v>
      </c>
      <c r="B32" s="125"/>
      <c r="C32" s="11"/>
      <c r="D32" s="8"/>
      <c r="E32" s="11"/>
      <c r="F32" s="121"/>
      <c r="G32" s="13"/>
      <c r="H32" s="11"/>
      <c r="I32" s="10"/>
      <c r="J32" s="11"/>
      <c r="K32" s="130"/>
      <c r="L32" s="269"/>
      <c r="M32" s="11"/>
      <c r="N32" s="10"/>
      <c r="O32" s="11"/>
      <c r="P32" s="268"/>
      <c r="Q32" s="13"/>
      <c r="R32" s="11"/>
      <c r="S32" s="10"/>
      <c r="T32" s="11"/>
      <c r="U32" s="106"/>
      <c r="V32" s="205">
        <v>42</v>
      </c>
      <c r="W32" s="181">
        <v>184</v>
      </c>
      <c r="X32" s="179">
        <f t="shared" si="29"/>
        <v>27</v>
      </c>
      <c r="Y32" s="181">
        <v>19</v>
      </c>
      <c r="Z32" s="192">
        <f t="shared" si="23"/>
        <v>226</v>
      </c>
      <c r="AA32" s="256">
        <v>49</v>
      </c>
      <c r="AB32" s="181">
        <v>66</v>
      </c>
      <c r="AC32" s="179">
        <f t="shared" si="30"/>
        <v>23</v>
      </c>
      <c r="AD32" s="181">
        <v>1</v>
      </c>
      <c r="AE32" s="240">
        <f t="shared" si="24"/>
        <v>115</v>
      </c>
      <c r="AF32" s="205">
        <v>135</v>
      </c>
      <c r="AG32" s="181">
        <v>235</v>
      </c>
      <c r="AH32" s="179">
        <f t="shared" si="31"/>
        <v>32</v>
      </c>
      <c r="AI32" s="181">
        <v>7</v>
      </c>
      <c r="AJ32" s="192">
        <f t="shared" si="25"/>
        <v>370</v>
      </c>
      <c r="AK32" s="256">
        <v>62</v>
      </c>
      <c r="AL32" s="181">
        <v>81</v>
      </c>
      <c r="AM32" s="179">
        <f t="shared" si="32"/>
        <v>28</v>
      </c>
      <c r="AN32" s="181">
        <v>7</v>
      </c>
      <c r="AO32" s="240">
        <f t="shared" si="26"/>
        <v>143</v>
      </c>
      <c r="AP32" s="205">
        <v>133</v>
      </c>
      <c r="AQ32" s="181">
        <v>282</v>
      </c>
      <c r="AR32" s="179">
        <f t="shared" si="33"/>
        <v>55</v>
      </c>
      <c r="AS32" s="181">
        <v>47</v>
      </c>
      <c r="AT32" s="192">
        <f t="shared" si="27"/>
        <v>415</v>
      </c>
      <c r="AU32" s="256"/>
      <c r="AV32" s="182"/>
      <c r="AW32" s="179"/>
      <c r="AX32" s="181"/>
      <c r="AY32" s="240"/>
      <c r="AZ32" s="205"/>
      <c r="BA32" s="182"/>
      <c r="BB32" s="179"/>
      <c r="BC32" s="181"/>
      <c r="BD32" s="192"/>
      <c r="BE32" s="256"/>
      <c r="BF32" s="181"/>
      <c r="BG32" s="179"/>
      <c r="BH32" s="181"/>
      <c r="BI32" s="240"/>
      <c r="BJ32" s="205"/>
      <c r="BK32" s="181"/>
      <c r="BL32" s="179"/>
      <c r="BM32" s="181"/>
      <c r="BN32" s="192"/>
      <c r="BO32" s="256"/>
      <c r="BP32" s="181"/>
      <c r="BQ32" s="181"/>
      <c r="BR32" s="181"/>
      <c r="BS32" s="246"/>
      <c r="BT32" s="205"/>
      <c r="BU32" s="256"/>
      <c r="BV32" s="256"/>
      <c r="BW32" s="256"/>
      <c r="BX32" s="192"/>
      <c r="BY32" s="256"/>
      <c r="BZ32" s="256"/>
      <c r="CA32" s="256"/>
      <c r="CB32" s="256"/>
      <c r="CC32" s="240"/>
      <c r="CD32" s="205"/>
      <c r="CE32" s="256"/>
      <c r="CF32" s="256"/>
      <c r="CG32" s="256"/>
      <c r="CH32" s="192"/>
      <c r="CI32" s="256"/>
      <c r="CJ32" s="256"/>
      <c r="CK32" s="256"/>
      <c r="CL32" s="256"/>
      <c r="CM32" s="240"/>
      <c r="CN32" s="205"/>
      <c r="CO32" s="256"/>
      <c r="CP32" s="256"/>
      <c r="CQ32" s="256"/>
      <c r="CR32" s="192"/>
      <c r="CS32" s="205"/>
      <c r="CT32" s="256"/>
      <c r="CU32" s="256"/>
      <c r="CV32" s="256"/>
      <c r="CW32" s="192"/>
      <c r="CX32" s="256"/>
      <c r="CY32" s="256"/>
      <c r="CZ32" s="256"/>
      <c r="DA32" s="256"/>
      <c r="DB32" s="240"/>
      <c r="DC32" s="205"/>
      <c r="DD32" s="256"/>
      <c r="DE32" s="256"/>
      <c r="DF32" s="256"/>
      <c r="DG32" s="192"/>
      <c r="DH32" s="256"/>
      <c r="DI32" s="256"/>
      <c r="DJ32" s="256"/>
      <c r="DK32" s="256"/>
      <c r="DL32" s="240"/>
      <c r="DM32" s="205"/>
      <c r="DN32" s="256"/>
      <c r="DO32" s="256"/>
      <c r="DP32" s="256"/>
      <c r="DQ32" s="192"/>
      <c r="DR32" s="205"/>
      <c r="DS32" s="256"/>
      <c r="DT32" s="256"/>
      <c r="DU32" s="256"/>
      <c r="DV32" s="192"/>
      <c r="DW32" s="252">
        <f t="shared" si="12"/>
        <v>421</v>
      </c>
      <c r="DX32" s="179">
        <f t="shared" si="11"/>
        <v>848</v>
      </c>
      <c r="DY32" s="179">
        <f t="shared" si="34"/>
        <v>165</v>
      </c>
      <c r="DZ32" s="221">
        <f t="shared" si="16"/>
        <v>81</v>
      </c>
      <c r="EA32" s="218">
        <f t="shared" si="28"/>
        <v>1269</v>
      </c>
    </row>
    <row r="33" spans="1:145" ht="12" customHeight="1">
      <c r="A33" s="119" t="s">
        <v>45</v>
      </c>
      <c r="B33" s="125"/>
      <c r="C33" s="11"/>
      <c r="D33" s="8"/>
      <c r="E33" s="11"/>
      <c r="F33" s="121"/>
      <c r="G33" s="13"/>
      <c r="H33" s="11"/>
      <c r="I33" s="10"/>
      <c r="J33" s="11"/>
      <c r="K33" s="130"/>
      <c r="L33" s="269"/>
      <c r="M33" s="11"/>
      <c r="N33" s="10"/>
      <c r="O33" s="11"/>
      <c r="P33" s="268"/>
      <c r="Q33" s="13"/>
      <c r="R33" s="11"/>
      <c r="S33" s="10"/>
      <c r="T33" s="11"/>
      <c r="U33" s="106"/>
      <c r="V33" s="205">
        <v>34</v>
      </c>
      <c r="W33" s="181">
        <v>169</v>
      </c>
      <c r="X33" s="179">
        <f t="shared" si="29"/>
        <v>38</v>
      </c>
      <c r="Y33" s="181">
        <v>18</v>
      </c>
      <c r="Z33" s="192">
        <f t="shared" si="23"/>
        <v>203</v>
      </c>
      <c r="AA33" s="256">
        <v>0</v>
      </c>
      <c r="AB33" s="181">
        <v>93</v>
      </c>
      <c r="AC33" s="179">
        <f t="shared" si="30"/>
        <v>21</v>
      </c>
      <c r="AD33" s="181">
        <v>9</v>
      </c>
      <c r="AE33" s="240">
        <f t="shared" si="24"/>
        <v>93</v>
      </c>
      <c r="AF33" s="205">
        <v>53</v>
      </c>
      <c r="AG33" s="181">
        <v>298</v>
      </c>
      <c r="AH33" s="179">
        <f t="shared" si="31"/>
        <v>65</v>
      </c>
      <c r="AI33" s="181">
        <v>29</v>
      </c>
      <c r="AJ33" s="192">
        <f t="shared" si="25"/>
        <v>351</v>
      </c>
      <c r="AK33" s="256">
        <v>0</v>
      </c>
      <c r="AL33" s="181">
        <v>118</v>
      </c>
      <c r="AM33" s="179">
        <f t="shared" si="32"/>
        <v>18</v>
      </c>
      <c r="AN33" s="181">
        <v>5</v>
      </c>
      <c r="AO33" s="240">
        <f t="shared" si="26"/>
        <v>118</v>
      </c>
      <c r="AP33" s="205">
        <v>47</v>
      </c>
      <c r="AQ33" s="181">
        <v>292</v>
      </c>
      <c r="AR33" s="179">
        <f t="shared" si="33"/>
        <v>76</v>
      </c>
      <c r="AS33" s="181">
        <v>27</v>
      </c>
      <c r="AT33" s="192">
        <f t="shared" si="27"/>
        <v>339</v>
      </c>
      <c r="AU33" s="256">
        <v>89</v>
      </c>
      <c r="AV33" s="182">
        <v>0</v>
      </c>
      <c r="AW33" s="179">
        <f t="shared" ref="AW33:AW40" si="35">SUM(AY32-AV33-AX32)</f>
        <v>0</v>
      </c>
      <c r="AX33" s="181">
        <v>0</v>
      </c>
      <c r="AY33" s="240">
        <f t="shared" ref="AY33:AY46" si="36">SUM(AU33+AV33)</f>
        <v>89</v>
      </c>
      <c r="AZ33" s="205"/>
      <c r="BA33" s="182"/>
      <c r="BB33" s="179"/>
      <c r="BC33" s="181"/>
      <c r="BD33" s="192"/>
      <c r="BE33" s="256"/>
      <c r="BF33" s="181"/>
      <c r="BG33" s="179"/>
      <c r="BH33" s="181"/>
      <c r="BI33" s="240"/>
      <c r="BJ33" s="205"/>
      <c r="BK33" s="181"/>
      <c r="BL33" s="179"/>
      <c r="BM33" s="181"/>
      <c r="BN33" s="192"/>
      <c r="BO33" s="256"/>
      <c r="BP33" s="181"/>
      <c r="BQ33" s="181"/>
      <c r="BR33" s="181"/>
      <c r="BS33" s="246"/>
      <c r="BT33" s="205"/>
      <c r="BU33" s="256"/>
      <c r="BV33" s="256"/>
      <c r="BW33" s="256"/>
      <c r="BX33" s="192"/>
      <c r="BY33" s="256"/>
      <c r="BZ33" s="256"/>
      <c r="CA33" s="256"/>
      <c r="CB33" s="256"/>
      <c r="CC33" s="240"/>
      <c r="CD33" s="205"/>
      <c r="CE33" s="256"/>
      <c r="CF33" s="256"/>
      <c r="CG33" s="256"/>
      <c r="CH33" s="192"/>
      <c r="CI33" s="256"/>
      <c r="CJ33" s="256"/>
      <c r="CK33" s="256"/>
      <c r="CL33" s="256"/>
      <c r="CM33" s="240"/>
      <c r="CN33" s="205"/>
      <c r="CO33" s="256"/>
      <c r="CP33" s="256"/>
      <c r="CQ33" s="256"/>
      <c r="CR33" s="192"/>
      <c r="CS33" s="205"/>
      <c r="CT33" s="256"/>
      <c r="CU33" s="256"/>
      <c r="CV33" s="256"/>
      <c r="CW33" s="192"/>
      <c r="CX33" s="256"/>
      <c r="CY33" s="256"/>
      <c r="CZ33" s="256"/>
      <c r="DA33" s="256"/>
      <c r="DB33" s="240"/>
      <c r="DC33" s="205"/>
      <c r="DD33" s="256"/>
      <c r="DE33" s="256"/>
      <c r="DF33" s="256"/>
      <c r="DG33" s="192"/>
      <c r="DH33" s="256"/>
      <c r="DI33" s="256"/>
      <c r="DJ33" s="256"/>
      <c r="DK33" s="256"/>
      <c r="DL33" s="240"/>
      <c r="DM33" s="205"/>
      <c r="DN33" s="256"/>
      <c r="DO33" s="256"/>
      <c r="DP33" s="256"/>
      <c r="DQ33" s="192"/>
      <c r="DR33" s="205"/>
      <c r="DS33" s="256"/>
      <c r="DT33" s="256"/>
      <c r="DU33" s="256"/>
      <c r="DV33" s="192"/>
      <c r="DW33" s="252">
        <f t="shared" si="12"/>
        <v>223</v>
      </c>
      <c r="DX33" s="179">
        <f t="shared" si="11"/>
        <v>970</v>
      </c>
      <c r="DY33" s="179">
        <f t="shared" si="34"/>
        <v>218</v>
      </c>
      <c r="DZ33" s="221">
        <f t="shared" si="16"/>
        <v>88</v>
      </c>
      <c r="EA33" s="218">
        <f t="shared" si="28"/>
        <v>1193</v>
      </c>
    </row>
    <row r="34" spans="1:145" ht="12" customHeight="1">
      <c r="A34" s="119" t="s">
        <v>46</v>
      </c>
      <c r="B34" s="125"/>
      <c r="C34" s="9"/>
      <c r="D34" s="8"/>
      <c r="E34" s="11"/>
      <c r="F34" s="121"/>
      <c r="G34" s="13"/>
      <c r="H34" s="11"/>
      <c r="I34" s="10"/>
      <c r="J34" s="11"/>
      <c r="K34" s="130"/>
      <c r="L34" s="269"/>
      <c r="M34" s="11"/>
      <c r="N34" s="10"/>
      <c r="O34" s="11"/>
      <c r="P34" s="268"/>
      <c r="Q34" s="13"/>
      <c r="R34" s="11"/>
      <c r="S34" s="10"/>
      <c r="T34" s="11"/>
      <c r="U34" s="106"/>
      <c r="V34" s="205">
        <v>88</v>
      </c>
      <c r="W34" s="181">
        <v>159</v>
      </c>
      <c r="X34" s="179">
        <f t="shared" si="29"/>
        <v>26</v>
      </c>
      <c r="Y34" s="181">
        <v>19</v>
      </c>
      <c r="Z34" s="192">
        <f t="shared" si="23"/>
        <v>247</v>
      </c>
      <c r="AA34" s="256">
        <v>52</v>
      </c>
      <c r="AB34" s="181">
        <v>74</v>
      </c>
      <c r="AC34" s="179">
        <f t="shared" si="30"/>
        <v>10</v>
      </c>
      <c r="AD34" s="181">
        <v>5</v>
      </c>
      <c r="AE34" s="240">
        <f t="shared" ref="AE34:AE61" si="37">SUM(AA34+AB34)</f>
        <v>126</v>
      </c>
      <c r="AF34" s="205">
        <v>138</v>
      </c>
      <c r="AG34" s="181">
        <v>308</v>
      </c>
      <c r="AH34" s="179">
        <f t="shared" si="31"/>
        <v>14</v>
      </c>
      <c r="AI34" s="181">
        <v>21</v>
      </c>
      <c r="AJ34" s="192">
        <f t="shared" ref="AJ34:AJ61" si="38">SUM(AF34+AG34)</f>
        <v>446</v>
      </c>
      <c r="AK34" s="256">
        <v>85</v>
      </c>
      <c r="AL34" s="181">
        <v>100</v>
      </c>
      <c r="AM34" s="179">
        <f t="shared" si="32"/>
        <v>13</v>
      </c>
      <c r="AN34" s="181">
        <v>1</v>
      </c>
      <c r="AO34" s="240">
        <f t="shared" ref="AO34:AO61" si="39">SUM(AK34+AL34)</f>
        <v>185</v>
      </c>
      <c r="AP34" s="205">
        <v>140</v>
      </c>
      <c r="AQ34" s="181">
        <v>283</v>
      </c>
      <c r="AR34" s="179">
        <f t="shared" si="33"/>
        <v>29</v>
      </c>
      <c r="AS34" s="181">
        <v>29</v>
      </c>
      <c r="AT34" s="192">
        <f t="shared" ref="AT34:AT46" si="40">SUM(AP34+AQ34)</f>
        <v>423</v>
      </c>
      <c r="AU34" s="256">
        <v>150</v>
      </c>
      <c r="AV34" s="182">
        <v>86</v>
      </c>
      <c r="AW34" s="179">
        <f t="shared" si="35"/>
        <v>3</v>
      </c>
      <c r="AX34" s="181">
        <v>0</v>
      </c>
      <c r="AY34" s="240">
        <f t="shared" si="36"/>
        <v>236</v>
      </c>
      <c r="AZ34" s="205">
        <v>89</v>
      </c>
      <c r="BA34" s="182">
        <v>0</v>
      </c>
      <c r="BB34" s="179">
        <f t="shared" ref="BB34:BB40" si="41">SUM(BD33-BA34-BC33)</f>
        <v>0</v>
      </c>
      <c r="BC34" s="181">
        <v>0</v>
      </c>
      <c r="BD34" s="192">
        <f t="shared" ref="BD34:BD46" si="42">SUM(AZ34+BA34)</f>
        <v>89</v>
      </c>
      <c r="BE34" s="256">
        <v>70</v>
      </c>
      <c r="BF34" s="181">
        <v>0</v>
      </c>
      <c r="BG34" s="179">
        <f t="shared" ref="BG34:BG40" si="43">SUM(BI33-BF34-BH33)</f>
        <v>0</v>
      </c>
      <c r="BH34" s="181">
        <v>0</v>
      </c>
      <c r="BI34" s="240">
        <f t="shared" ref="BI34:BI46" si="44">SUM(BE34+BF34)</f>
        <v>70</v>
      </c>
      <c r="BJ34" s="205"/>
      <c r="BK34" s="181"/>
      <c r="BL34" s="179"/>
      <c r="BM34" s="181"/>
      <c r="BN34" s="192"/>
      <c r="BO34" s="256"/>
      <c r="BP34" s="181"/>
      <c r="BQ34" s="181"/>
      <c r="BR34" s="181"/>
      <c r="BS34" s="246"/>
      <c r="BT34" s="205"/>
      <c r="BU34" s="256"/>
      <c r="BV34" s="256"/>
      <c r="BW34" s="256"/>
      <c r="BX34" s="192"/>
      <c r="BY34" s="256"/>
      <c r="BZ34" s="256"/>
      <c r="CA34" s="256"/>
      <c r="CB34" s="256"/>
      <c r="CC34" s="240"/>
      <c r="CD34" s="205"/>
      <c r="CE34" s="256"/>
      <c r="CF34" s="256"/>
      <c r="CG34" s="256"/>
      <c r="CH34" s="192"/>
      <c r="CI34" s="256"/>
      <c r="CJ34" s="256"/>
      <c r="CK34" s="256"/>
      <c r="CL34" s="256"/>
      <c r="CM34" s="240"/>
      <c r="CN34" s="205"/>
      <c r="CO34" s="256"/>
      <c r="CP34" s="256"/>
      <c r="CQ34" s="256"/>
      <c r="CR34" s="192"/>
      <c r="CS34" s="205"/>
      <c r="CT34" s="256"/>
      <c r="CU34" s="256"/>
      <c r="CV34" s="256"/>
      <c r="CW34" s="192"/>
      <c r="CX34" s="256"/>
      <c r="CY34" s="256"/>
      <c r="CZ34" s="256"/>
      <c r="DA34" s="256"/>
      <c r="DB34" s="240"/>
      <c r="DC34" s="205"/>
      <c r="DD34" s="256"/>
      <c r="DE34" s="256"/>
      <c r="DF34" s="256"/>
      <c r="DG34" s="192"/>
      <c r="DH34" s="256"/>
      <c r="DI34" s="256"/>
      <c r="DJ34" s="256"/>
      <c r="DK34" s="256"/>
      <c r="DL34" s="240"/>
      <c r="DM34" s="205"/>
      <c r="DN34" s="256"/>
      <c r="DO34" s="256"/>
      <c r="DP34" s="256"/>
      <c r="DQ34" s="192"/>
      <c r="DR34" s="205"/>
      <c r="DS34" s="256"/>
      <c r="DT34" s="256"/>
      <c r="DU34" s="256"/>
      <c r="DV34" s="192"/>
      <c r="DW34" s="252">
        <f t="shared" si="12"/>
        <v>812</v>
      </c>
      <c r="DX34" s="179">
        <f t="shared" si="11"/>
        <v>1010</v>
      </c>
      <c r="DY34" s="179">
        <f t="shared" si="34"/>
        <v>95</v>
      </c>
      <c r="DZ34" s="221">
        <f t="shared" si="16"/>
        <v>75</v>
      </c>
      <c r="EA34" s="218">
        <f t="shared" ref="EA34:EA46" si="45">SUM(DW34+DX34)</f>
        <v>1822</v>
      </c>
    </row>
    <row r="35" spans="1:145" ht="12" customHeight="1">
      <c r="A35" s="119" t="s">
        <v>47</v>
      </c>
      <c r="B35" s="125"/>
      <c r="C35" s="9"/>
      <c r="D35" s="8"/>
      <c r="E35" s="11"/>
      <c r="F35" s="121"/>
      <c r="G35" s="13"/>
      <c r="H35" s="11"/>
      <c r="I35" s="10"/>
      <c r="J35" s="11"/>
      <c r="K35" s="130"/>
      <c r="L35" s="269"/>
      <c r="M35" s="11"/>
      <c r="N35" s="10"/>
      <c r="O35" s="11"/>
      <c r="P35" s="268"/>
      <c r="Q35" s="13"/>
      <c r="R35" s="11"/>
      <c r="S35" s="10"/>
      <c r="T35" s="11"/>
      <c r="U35" s="106"/>
      <c r="V35" s="205">
        <v>26</v>
      </c>
      <c r="W35" s="181">
        <v>170</v>
      </c>
      <c r="X35" s="179">
        <f t="shared" si="29"/>
        <v>58</v>
      </c>
      <c r="Y35" s="181">
        <v>18</v>
      </c>
      <c r="Z35" s="192">
        <f t="shared" ref="Z35:Z46" si="46">SUM(V35+W35)</f>
        <v>196</v>
      </c>
      <c r="AA35" s="256">
        <v>13</v>
      </c>
      <c r="AB35" s="181">
        <v>94</v>
      </c>
      <c r="AC35" s="179">
        <f t="shared" si="30"/>
        <v>27</v>
      </c>
      <c r="AD35" s="181">
        <v>4</v>
      </c>
      <c r="AE35" s="240">
        <f t="shared" si="37"/>
        <v>107</v>
      </c>
      <c r="AF35" s="205">
        <v>95</v>
      </c>
      <c r="AG35" s="181">
        <v>395</v>
      </c>
      <c r="AH35" s="179">
        <f t="shared" si="31"/>
        <v>30</v>
      </c>
      <c r="AI35" s="181">
        <v>3</v>
      </c>
      <c r="AJ35" s="192">
        <f t="shared" si="38"/>
        <v>490</v>
      </c>
      <c r="AK35" s="256">
        <v>20</v>
      </c>
      <c r="AL35" s="181">
        <v>139</v>
      </c>
      <c r="AM35" s="179">
        <f t="shared" si="32"/>
        <v>45</v>
      </c>
      <c r="AN35" s="181">
        <v>3</v>
      </c>
      <c r="AO35" s="240">
        <f t="shared" si="39"/>
        <v>159</v>
      </c>
      <c r="AP35" s="205">
        <v>48</v>
      </c>
      <c r="AQ35" s="181">
        <v>352</v>
      </c>
      <c r="AR35" s="179">
        <f t="shared" si="33"/>
        <v>42</v>
      </c>
      <c r="AS35" s="181">
        <v>9</v>
      </c>
      <c r="AT35" s="192">
        <f t="shared" si="40"/>
        <v>400</v>
      </c>
      <c r="AU35" s="256">
        <v>101</v>
      </c>
      <c r="AV35" s="182">
        <v>209</v>
      </c>
      <c r="AW35" s="179">
        <f t="shared" si="35"/>
        <v>27</v>
      </c>
      <c r="AX35" s="181">
        <v>0</v>
      </c>
      <c r="AY35" s="240">
        <f t="shared" si="36"/>
        <v>310</v>
      </c>
      <c r="AZ35" s="205">
        <v>50</v>
      </c>
      <c r="BA35" s="182">
        <v>53</v>
      </c>
      <c r="BB35" s="179">
        <f t="shared" si="41"/>
        <v>36</v>
      </c>
      <c r="BC35" s="181">
        <v>0</v>
      </c>
      <c r="BD35" s="192">
        <f t="shared" si="42"/>
        <v>103</v>
      </c>
      <c r="BE35" s="256">
        <v>53</v>
      </c>
      <c r="BF35" s="181">
        <v>56</v>
      </c>
      <c r="BG35" s="179">
        <f t="shared" si="43"/>
        <v>14</v>
      </c>
      <c r="BH35" s="181">
        <v>0</v>
      </c>
      <c r="BI35" s="240">
        <f t="shared" si="44"/>
        <v>109</v>
      </c>
      <c r="BJ35" s="205"/>
      <c r="BK35" s="181"/>
      <c r="BL35" s="179"/>
      <c r="BM35" s="181"/>
      <c r="BN35" s="192"/>
      <c r="BO35" s="256"/>
      <c r="BP35" s="181"/>
      <c r="BQ35" s="181"/>
      <c r="BR35" s="181"/>
      <c r="BS35" s="246"/>
      <c r="BT35" s="205"/>
      <c r="BU35" s="256"/>
      <c r="BV35" s="256"/>
      <c r="BW35" s="256"/>
      <c r="BX35" s="192"/>
      <c r="BY35" s="256"/>
      <c r="BZ35" s="256"/>
      <c r="CA35" s="256"/>
      <c r="CB35" s="256"/>
      <c r="CC35" s="240"/>
      <c r="CD35" s="205"/>
      <c r="CE35" s="256"/>
      <c r="CF35" s="256"/>
      <c r="CG35" s="256"/>
      <c r="CH35" s="192"/>
      <c r="CI35" s="256"/>
      <c r="CJ35" s="256"/>
      <c r="CK35" s="256"/>
      <c r="CL35" s="256"/>
      <c r="CM35" s="240"/>
      <c r="CN35" s="205"/>
      <c r="CO35" s="256"/>
      <c r="CP35" s="256"/>
      <c r="CQ35" s="256"/>
      <c r="CR35" s="192"/>
      <c r="CS35" s="205"/>
      <c r="CT35" s="256"/>
      <c r="CU35" s="256"/>
      <c r="CV35" s="256"/>
      <c r="CW35" s="192"/>
      <c r="CX35" s="256"/>
      <c r="CY35" s="256"/>
      <c r="CZ35" s="256"/>
      <c r="DA35" s="256"/>
      <c r="DB35" s="240"/>
      <c r="DC35" s="205"/>
      <c r="DD35" s="256"/>
      <c r="DE35" s="256"/>
      <c r="DF35" s="256"/>
      <c r="DG35" s="192"/>
      <c r="DH35" s="256"/>
      <c r="DI35" s="256"/>
      <c r="DJ35" s="256"/>
      <c r="DK35" s="256"/>
      <c r="DL35" s="240"/>
      <c r="DM35" s="205"/>
      <c r="DN35" s="256"/>
      <c r="DO35" s="256"/>
      <c r="DP35" s="256"/>
      <c r="DQ35" s="192"/>
      <c r="DR35" s="205"/>
      <c r="DS35" s="256"/>
      <c r="DT35" s="256"/>
      <c r="DU35" s="256"/>
      <c r="DV35" s="192"/>
      <c r="DW35" s="252">
        <f t="shared" si="12"/>
        <v>406</v>
      </c>
      <c r="DX35" s="179">
        <f t="shared" si="11"/>
        <v>1468</v>
      </c>
      <c r="DY35" s="179">
        <f t="shared" si="34"/>
        <v>279</v>
      </c>
      <c r="DZ35" s="221">
        <f t="shared" si="16"/>
        <v>37</v>
      </c>
      <c r="EA35" s="218">
        <f t="shared" si="45"/>
        <v>1874</v>
      </c>
    </row>
    <row r="36" spans="1:145" ht="12" customHeight="1">
      <c r="A36" s="119" t="s">
        <v>48</v>
      </c>
      <c r="B36" s="125"/>
      <c r="C36" s="9"/>
      <c r="D36" s="8"/>
      <c r="E36" s="11"/>
      <c r="F36" s="121"/>
      <c r="G36" s="13"/>
      <c r="H36" s="11"/>
      <c r="I36" s="10"/>
      <c r="J36" s="11"/>
      <c r="K36" s="130"/>
      <c r="L36" s="269"/>
      <c r="M36" s="11"/>
      <c r="N36" s="10"/>
      <c r="O36" s="11"/>
      <c r="P36" s="268"/>
      <c r="Q36" s="13"/>
      <c r="R36" s="11"/>
      <c r="S36" s="10"/>
      <c r="T36" s="11"/>
      <c r="U36" s="106"/>
      <c r="V36" s="205">
        <v>91</v>
      </c>
      <c r="W36" s="181">
        <v>169</v>
      </c>
      <c r="X36" s="179">
        <f t="shared" si="29"/>
        <v>9</v>
      </c>
      <c r="Y36" s="181">
        <v>24</v>
      </c>
      <c r="Z36" s="192">
        <f t="shared" si="46"/>
        <v>260</v>
      </c>
      <c r="AA36" s="256">
        <v>43</v>
      </c>
      <c r="AB36" s="181">
        <v>91</v>
      </c>
      <c r="AC36" s="179">
        <f t="shared" si="30"/>
        <v>12</v>
      </c>
      <c r="AD36" s="181">
        <v>4</v>
      </c>
      <c r="AE36" s="240">
        <f t="shared" si="37"/>
        <v>134</v>
      </c>
      <c r="AF36" s="205">
        <v>132</v>
      </c>
      <c r="AG36" s="181">
        <v>449</v>
      </c>
      <c r="AH36" s="179">
        <f t="shared" si="31"/>
        <v>38</v>
      </c>
      <c r="AI36" s="181">
        <v>18</v>
      </c>
      <c r="AJ36" s="192">
        <f t="shared" si="38"/>
        <v>581</v>
      </c>
      <c r="AK36" s="256">
        <v>98</v>
      </c>
      <c r="AL36" s="181">
        <v>136</v>
      </c>
      <c r="AM36" s="179">
        <f t="shared" si="32"/>
        <v>20</v>
      </c>
      <c r="AN36" s="181">
        <v>5</v>
      </c>
      <c r="AO36" s="240">
        <f t="shared" si="39"/>
        <v>234</v>
      </c>
      <c r="AP36" s="205">
        <v>136</v>
      </c>
      <c r="AQ36" s="181">
        <v>351</v>
      </c>
      <c r="AR36" s="179">
        <f t="shared" si="33"/>
        <v>40</v>
      </c>
      <c r="AS36" s="181">
        <v>0</v>
      </c>
      <c r="AT36" s="192">
        <f t="shared" si="40"/>
        <v>487</v>
      </c>
      <c r="AU36" s="256">
        <v>92</v>
      </c>
      <c r="AV36" s="182">
        <v>286</v>
      </c>
      <c r="AW36" s="179">
        <f t="shared" si="35"/>
        <v>24</v>
      </c>
      <c r="AX36" s="181">
        <v>0</v>
      </c>
      <c r="AY36" s="240">
        <f t="shared" si="36"/>
        <v>378</v>
      </c>
      <c r="AZ36" s="205">
        <v>88</v>
      </c>
      <c r="BA36" s="182">
        <v>81</v>
      </c>
      <c r="BB36" s="179">
        <f t="shared" si="41"/>
        <v>22</v>
      </c>
      <c r="BC36" s="181">
        <v>0</v>
      </c>
      <c r="BD36" s="192">
        <f t="shared" si="42"/>
        <v>169</v>
      </c>
      <c r="BE36" s="256">
        <v>41</v>
      </c>
      <c r="BF36" s="181">
        <v>89</v>
      </c>
      <c r="BG36" s="179">
        <f t="shared" si="43"/>
        <v>20</v>
      </c>
      <c r="BH36" s="181">
        <v>0</v>
      </c>
      <c r="BI36" s="240">
        <f t="shared" si="44"/>
        <v>130</v>
      </c>
      <c r="BJ36" s="205"/>
      <c r="BK36" s="181"/>
      <c r="BL36" s="179"/>
      <c r="BM36" s="181"/>
      <c r="BN36" s="192"/>
      <c r="BO36" s="256"/>
      <c r="BP36" s="181"/>
      <c r="BQ36" s="181"/>
      <c r="BR36" s="181"/>
      <c r="BS36" s="246"/>
      <c r="BT36" s="205"/>
      <c r="BU36" s="256"/>
      <c r="BV36" s="256"/>
      <c r="BW36" s="256"/>
      <c r="BX36" s="192"/>
      <c r="BY36" s="256"/>
      <c r="BZ36" s="256"/>
      <c r="CA36" s="256"/>
      <c r="CB36" s="256"/>
      <c r="CC36" s="240"/>
      <c r="CD36" s="205"/>
      <c r="CE36" s="256"/>
      <c r="CF36" s="256"/>
      <c r="CG36" s="256"/>
      <c r="CH36" s="192"/>
      <c r="CI36" s="256"/>
      <c r="CJ36" s="256"/>
      <c r="CK36" s="256"/>
      <c r="CL36" s="256"/>
      <c r="CM36" s="240"/>
      <c r="CN36" s="205"/>
      <c r="CO36" s="256"/>
      <c r="CP36" s="256"/>
      <c r="CQ36" s="256"/>
      <c r="CR36" s="192"/>
      <c r="CS36" s="205"/>
      <c r="CT36" s="256"/>
      <c r="CU36" s="256"/>
      <c r="CV36" s="256"/>
      <c r="CW36" s="192"/>
      <c r="CX36" s="256"/>
      <c r="CY36" s="256"/>
      <c r="CZ36" s="256"/>
      <c r="DA36" s="256"/>
      <c r="DB36" s="240"/>
      <c r="DC36" s="205"/>
      <c r="DD36" s="256"/>
      <c r="DE36" s="256"/>
      <c r="DF36" s="256"/>
      <c r="DG36" s="192"/>
      <c r="DH36" s="256"/>
      <c r="DI36" s="256"/>
      <c r="DJ36" s="256"/>
      <c r="DK36" s="256"/>
      <c r="DL36" s="240"/>
      <c r="DM36" s="205"/>
      <c r="DN36" s="256"/>
      <c r="DO36" s="256"/>
      <c r="DP36" s="256"/>
      <c r="DQ36" s="192"/>
      <c r="DR36" s="205"/>
      <c r="DS36" s="256"/>
      <c r="DT36" s="256"/>
      <c r="DU36" s="256"/>
      <c r="DV36" s="192"/>
      <c r="DW36" s="252">
        <f t="shared" si="12"/>
        <v>721</v>
      </c>
      <c r="DX36" s="179">
        <f t="shared" si="11"/>
        <v>1652</v>
      </c>
      <c r="DY36" s="179">
        <f t="shared" si="34"/>
        <v>185</v>
      </c>
      <c r="DZ36" s="221">
        <f t="shared" si="16"/>
        <v>51</v>
      </c>
      <c r="EA36" s="218">
        <f t="shared" si="45"/>
        <v>2373</v>
      </c>
    </row>
    <row r="37" spans="1:145" ht="12" customHeight="1">
      <c r="A37" s="119" t="s">
        <v>49</v>
      </c>
      <c r="B37" s="125"/>
      <c r="C37" s="9"/>
      <c r="D37" s="8"/>
      <c r="E37" s="11"/>
      <c r="F37" s="121"/>
      <c r="G37" s="13"/>
      <c r="H37" s="11"/>
      <c r="I37" s="10"/>
      <c r="J37" s="11"/>
      <c r="K37" s="130"/>
      <c r="L37" s="269"/>
      <c r="M37" s="11"/>
      <c r="N37" s="10"/>
      <c r="O37" s="11"/>
      <c r="P37" s="268"/>
      <c r="Q37" s="13"/>
      <c r="R37" s="11"/>
      <c r="S37" s="10"/>
      <c r="T37" s="11"/>
      <c r="U37" s="106"/>
      <c r="V37" s="205">
        <v>7</v>
      </c>
      <c r="W37" s="181">
        <v>207</v>
      </c>
      <c r="X37" s="179">
        <f t="shared" si="29"/>
        <v>29</v>
      </c>
      <c r="Y37" s="181">
        <v>14</v>
      </c>
      <c r="Z37" s="192">
        <f t="shared" si="46"/>
        <v>214</v>
      </c>
      <c r="AA37" s="256">
        <v>0</v>
      </c>
      <c r="AB37" s="181">
        <v>101</v>
      </c>
      <c r="AC37" s="179">
        <f t="shared" si="30"/>
        <v>29</v>
      </c>
      <c r="AD37" s="181">
        <v>6</v>
      </c>
      <c r="AE37" s="240">
        <f t="shared" si="37"/>
        <v>101</v>
      </c>
      <c r="AF37" s="205">
        <v>97</v>
      </c>
      <c r="AG37" s="181">
        <v>537</v>
      </c>
      <c r="AH37" s="179">
        <f t="shared" si="31"/>
        <v>26</v>
      </c>
      <c r="AI37" s="181">
        <v>14</v>
      </c>
      <c r="AJ37" s="192">
        <f t="shared" si="38"/>
        <v>634</v>
      </c>
      <c r="AK37" s="256">
        <v>47</v>
      </c>
      <c r="AL37" s="181">
        <v>202</v>
      </c>
      <c r="AM37" s="179">
        <f t="shared" si="32"/>
        <v>27</v>
      </c>
      <c r="AN37" s="181">
        <v>12</v>
      </c>
      <c r="AO37" s="240">
        <f t="shared" si="39"/>
        <v>249</v>
      </c>
      <c r="AP37" s="205">
        <v>49</v>
      </c>
      <c r="AQ37" s="181">
        <v>383</v>
      </c>
      <c r="AR37" s="179">
        <f t="shared" si="33"/>
        <v>104</v>
      </c>
      <c r="AS37" s="181">
        <v>17</v>
      </c>
      <c r="AT37" s="192">
        <f t="shared" si="40"/>
        <v>432</v>
      </c>
      <c r="AU37" s="256">
        <v>48</v>
      </c>
      <c r="AV37" s="182">
        <v>358</v>
      </c>
      <c r="AW37" s="179">
        <f t="shared" si="35"/>
        <v>20</v>
      </c>
      <c r="AX37" s="181">
        <v>0</v>
      </c>
      <c r="AY37" s="240">
        <f t="shared" si="36"/>
        <v>406</v>
      </c>
      <c r="AZ37" s="205">
        <v>50</v>
      </c>
      <c r="BA37" s="182">
        <v>153</v>
      </c>
      <c r="BB37" s="179">
        <f t="shared" si="41"/>
        <v>16</v>
      </c>
      <c r="BC37" s="181">
        <v>0</v>
      </c>
      <c r="BD37" s="192">
        <f t="shared" si="42"/>
        <v>203</v>
      </c>
      <c r="BE37" s="256">
        <v>0</v>
      </c>
      <c r="BF37" s="181">
        <v>103</v>
      </c>
      <c r="BG37" s="179">
        <f t="shared" si="43"/>
        <v>27</v>
      </c>
      <c r="BH37" s="181">
        <v>0</v>
      </c>
      <c r="BI37" s="240">
        <f t="shared" si="44"/>
        <v>103</v>
      </c>
      <c r="BJ37" s="205"/>
      <c r="BK37" s="181"/>
      <c r="BL37" s="179"/>
      <c r="BM37" s="181"/>
      <c r="BN37" s="192"/>
      <c r="BO37" s="256"/>
      <c r="BP37" s="181"/>
      <c r="BQ37" s="181"/>
      <c r="BR37" s="181"/>
      <c r="BS37" s="246"/>
      <c r="BT37" s="205"/>
      <c r="BU37" s="256"/>
      <c r="BV37" s="256"/>
      <c r="BW37" s="256"/>
      <c r="BX37" s="192"/>
      <c r="BY37" s="256"/>
      <c r="BZ37" s="256"/>
      <c r="CA37" s="256"/>
      <c r="CB37" s="256"/>
      <c r="CC37" s="240"/>
      <c r="CD37" s="205"/>
      <c r="CE37" s="256"/>
      <c r="CF37" s="256"/>
      <c r="CG37" s="256"/>
      <c r="CH37" s="192"/>
      <c r="CI37" s="256"/>
      <c r="CJ37" s="256"/>
      <c r="CK37" s="256"/>
      <c r="CL37" s="256"/>
      <c r="CM37" s="240"/>
      <c r="CN37" s="205"/>
      <c r="CO37" s="256"/>
      <c r="CP37" s="256"/>
      <c r="CQ37" s="256"/>
      <c r="CR37" s="192"/>
      <c r="CS37" s="205"/>
      <c r="CT37" s="256"/>
      <c r="CU37" s="256"/>
      <c r="CV37" s="256"/>
      <c r="CW37" s="192"/>
      <c r="CX37" s="256"/>
      <c r="CY37" s="256"/>
      <c r="CZ37" s="256"/>
      <c r="DA37" s="256"/>
      <c r="DB37" s="240"/>
      <c r="DC37" s="205"/>
      <c r="DD37" s="256"/>
      <c r="DE37" s="256"/>
      <c r="DF37" s="256"/>
      <c r="DG37" s="192"/>
      <c r="DH37" s="256"/>
      <c r="DI37" s="256"/>
      <c r="DJ37" s="256"/>
      <c r="DK37" s="256"/>
      <c r="DL37" s="240"/>
      <c r="DM37" s="205"/>
      <c r="DN37" s="256"/>
      <c r="DO37" s="256"/>
      <c r="DP37" s="256"/>
      <c r="DQ37" s="192"/>
      <c r="DR37" s="205"/>
      <c r="DS37" s="256"/>
      <c r="DT37" s="256"/>
      <c r="DU37" s="256"/>
      <c r="DV37" s="192"/>
      <c r="DW37" s="252">
        <f t="shared" si="12"/>
        <v>298</v>
      </c>
      <c r="DX37" s="179">
        <f t="shared" si="11"/>
        <v>2044</v>
      </c>
      <c r="DY37" s="179">
        <f t="shared" si="34"/>
        <v>278</v>
      </c>
      <c r="DZ37" s="221">
        <f t="shared" si="16"/>
        <v>63</v>
      </c>
      <c r="EA37" s="218">
        <f t="shared" si="45"/>
        <v>2342</v>
      </c>
    </row>
    <row r="38" spans="1:145" ht="12" customHeight="1">
      <c r="A38" s="119" t="s">
        <v>50</v>
      </c>
      <c r="B38" s="125"/>
      <c r="C38" s="9"/>
      <c r="D38" s="8"/>
      <c r="E38" s="11"/>
      <c r="F38" s="121"/>
      <c r="G38" s="13"/>
      <c r="H38" s="11"/>
      <c r="I38" s="10"/>
      <c r="J38" s="11"/>
      <c r="K38" s="130"/>
      <c r="L38" s="269"/>
      <c r="M38" s="11"/>
      <c r="N38" s="10"/>
      <c r="O38" s="11"/>
      <c r="P38" s="268"/>
      <c r="Q38" s="13"/>
      <c r="R38" s="11"/>
      <c r="S38" s="10"/>
      <c r="T38" s="11"/>
      <c r="U38" s="106"/>
      <c r="V38" s="205">
        <v>98</v>
      </c>
      <c r="W38" s="181">
        <v>179</v>
      </c>
      <c r="X38" s="179">
        <f t="shared" si="29"/>
        <v>21</v>
      </c>
      <c r="Y38" s="181">
        <v>14</v>
      </c>
      <c r="Z38" s="192">
        <f t="shared" si="46"/>
        <v>277</v>
      </c>
      <c r="AA38" s="256">
        <v>74</v>
      </c>
      <c r="AB38" s="181">
        <v>83</v>
      </c>
      <c r="AC38" s="179">
        <f t="shared" si="30"/>
        <v>12</v>
      </c>
      <c r="AD38" s="181">
        <v>8</v>
      </c>
      <c r="AE38" s="240">
        <f t="shared" si="37"/>
        <v>157</v>
      </c>
      <c r="AF38" s="205">
        <v>97</v>
      </c>
      <c r="AG38" s="181">
        <v>571</v>
      </c>
      <c r="AH38" s="179">
        <f t="shared" si="31"/>
        <v>49</v>
      </c>
      <c r="AI38" s="181">
        <v>50</v>
      </c>
      <c r="AJ38" s="192">
        <f t="shared" si="38"/>
        <v>668</v>
      </c>
      <c r="AK38" s="256">
        <v>92</v>
      </c>
      <c r="AL38" s="181">
        <v>194</v>
      </c>
      <c r="AM38" s="179">
        <f t="shared" si="32"/>
        <v>43</v>
      </c>
      <c r="AN38" s="181">
        <v>5</v>
      </c>
      <c r="AO38" s="240">
        <f t="shared" si="39"/>
        <v>286</v>
      </c>
      <c r="AP38" s="205">
        <v>85</v>
      </c>
      <c r="AQ38" s="181">
        <v>354</v>
      </c>
      <c r="AR38" s="179">
        <f t="shared" si="33"/>
        <v>61</v>
      </c>
      <c r="AS38" s="181">
        <v>21</v>
      </c>
      <c r="AT38" s="192">
        <f t="shared" si="40"/>
        <v>439</v>
      </c>
      <c r="AU38" s="256">
        <v>93</v>
      </c>
      <c r="AV38" s="182">
        <v>388</v>
      </c>
      <c r="AW38" s="179">
        <f t="shared" si="35"/>
        <v>18</v>
      </c>
      <c r="AX38" s="181">
        <v>0</v>
      </c>
      <c r="AY38" s="240">
        <f t="shared" si="36"/>
        <v>481</v>
      </c>
      <c r="AZ38" s="205">
        <v>91</v>
      </c>
      <c r="BA38" s="182">
        <v>163</v>
      </c>
      <c r="BB38" s="179">
        <f t="shared" si="41"/>
        <v>40</v>
      </c>
      <c r="BC38" s="181">
        <v>0</v>
      </c>
      <c r="BD38" s="192">
        <f t="shared" si="42"/>
        <v>254</v>
      </c>
      <c r="BE38" s="256">
        <v>43</v>
      </c>
      <c r="BF38" s="181">
        <v>88</v>
      </c>
      <c r="BG38" s="179">
        <f t="shared" si="43"/>
        <v>15</v>
      </c>
      <c r="BH38" s="181">
        <v>0</v>
      </c>
      <c r="BI38" s="240">
        <f t="shared" si="44"/>
        <v>131</v>
      </c>
      <c r="BJ38" s="205"/>
      <c r="BK38" s="181"/>
      <c r="BL38" s="179"/>
      <c r="BM38" s="181"/>
      <c r="BN38" s="192"/>
      <c r="BO38" s="256"/>
      <c r="BP38" s="181"/>
      <c r="BQ38" s="181"/>
      <c r="BR38" s="181"/>
      <c r="BS38" s="246"/>
      <c r="BT38" s="205"/>
      <c r="BU38" s="256"/>
      <c r="BV38" s="256"/>
      <c r="BW38" s="256"/>
      <c r="BX38" s="192"/>
      <c r="BY38" s="256"/>
      <c r="BZ38" s="256"/>
      <c r="CA38" s="256"/>
      <c r="CB38" s="256"/>
      <c r="CC38" s="240"/>
      <c r="CD38" s="205"/>
      <c r="CE38" s="256"/>
      <c r="CF38" s="256"/>
      <c r="CG38" s="256"/>
      <c r="CH38" s="192"/>
      <c r="CI38" s="256"/>
      <c r="CJ38" s="256"/>
      <c r="CK38" s="256"/>
      <c r="CL38" s="256"/>
      <c r="CM38" s="240"/>
      <c r="CN38" s="205"/>
      <c r="CO38" s="256"/>
      <c r="CP38" s="256"/>
      <c r="CQ38" s="256"/>
      <c r="CR38" s="192"/>
      <c r="CS38" s="205"/>
      <c r="CT38" s="256"/>
      <c r="CU38" s="256"/>
      <c r="CV38" s="256"/>
      <c r="CW38" s="192"/>
      <c r="CX38" s="256"/>
      <c r="CY38" s="256"/>
      <c r="CZ38" s="256"/>
      <c r="DA38" s="256"/>
      <c r="DB38" s="240"/>
      <c r="DC38" s="205"/>
      <c r="DD38" s="256"/>
      <c r="DE38" s="256"/>
      <c r="DF38" s="256"/>
      <c r="DG38" s="192"/>
      <c r="DH38" s="256"/>
      <c r="DI38" s="256"/>
      <c r="DJ38" s="256"/>
      <c r="DK38" s="256"/>
      <c r="DL38" s="240"/>
      <c r="DM38" s="205"/>
      <c r="DN38" s="256"/>
      <c r="DO38" s="256"/>
      <c r="DP38" s="256"/>
      <c r="DQ38" s="192"/>
      <c r="DR38" s="205"/>
      <c r="DS38" s="256"/>
      <c r="DT38" s="256"/>
      <c r="DU38" s="256"/>
      <c r="DV38" s="192"/>
      <c r="DW38" s="252">
        <f t="shared" si="12"/>
        <v>673</v>
      </c>
      <c r="DX38" s="179">
        <f t="shared" si="11"/>
        <v>2020</v>
      </c>
      <c r="DY38" s="179">
        <f t="shared" si="34"/>
        <v>259</v>
      </c>
      <c r="DZ38" s="221">
        <f t="shared" si="16"/>
        <v>98</v>
      </c>
      <c r="EA38" s="218">
        <f t="shared" si="45"/>
        <v>2693</v>
      </c>
    </row>
    <row r="39" spans="1:145" ht="12" customHeight="1">
      <c r="A39" s="119" t="s">
        <v>51</v>
      </c>
      <c r="B39" s="125"/>
      <c r="C39" s="9"/>
      <c r="D39" s="8"/>
      <c r="E39" s="11"/>
      <c r="F39" s="121"/>
      <c r="G39" s="13"/>
      <c r="H39" s="11"/>
      <c r="I39" s="10"/>
      <c r="J39" s="11"/>
      <c r="K39" s="130"/>
      <c r="L39" s="269"/>
      <c r="M39" s="11"/>
      <c r="N39" s="10"/>
      <c r="O39" s="11"/>
      <c r="P39" s="268"/>
      <c r="Q39" s="13"/>
      <c r="R39" s="11"/>
      <c r="S39" s="10"/>
      <c r="T39" s="11"/>
      <c r="U39" s="106"/>
      <c r="V39" s="205">
        <v>42</v>
      </c>
      <c r="W39" s="181">
        <v>228</v>
      </c>
      <c r="X39" s="179">
        <f t="shared" si="29"/>
        <v>35</v>
      </c>
      <c r="Y39" s="181">
        <v>6</v>
      </c>
      <c r="Z39" s="192">
        <f t="shared" si="46"/>
        <v>270</v>
      </c>
      <c r="AA39" s="256">
        <v>26</v>
      </c>
      <c r="AB39" s="181">
        <v>118</v>
      </c>
      <c r="AC39" s="179">
        <f t="shared" si="30"/>
        <v>31</v>
      </c>
      <c r="AD39" s="181">
        <v>0</v>
      </c>
      <c r="AE39" s="240">
        <f t="shared" si="37"/>
        <v>144</v>
      </c>
      <c r="AF39" s="205">
        <v>102</v>
      </c>
      <c r="AG39" s="181">
        <v>575</v>
      </c>
      <c r="AH39" s="179">
        <f t="shared" si="31"/>
        <v>43</v>
      </c>
      <c r="AI39" s="181">
        <v>15</v>
      </c>
      <c r="AJ39" s="192">
        <f t="shared" si="38"/>
        <v>677</v>
      </c>
      <c r="AK39" s="256">
        <v>46</v>
      </c>
      <c r="AL39" s="181">
        <v>237</v>
      </c>
      <c r="AM39" s="179">
        <f t="shared" si="32"/>
        <v>44</v>
      </c>
      <c r="AN39" s="181">
        <v>7</v>
      </c>
      <c r="AO39" s="240">
        <f t="shared" si="39"/>
        <v>283</v>
      </c>
      <c r="AP39" s="205">
        <v>43</v>
      </c>
      <c r="AQ39" s="181">
        <v>362</v>
      </c>
      <c r="AR39" s="179">
        <f t="shared" si="33"/>
        <v>56</v>
      </c>
      <c r="AS39" s="181">
        <v>14</v>
      </c>
      <c r="AT39" s="192">
        <f t="shared" si="40"/>
        <v>405</v>
      </c>
      <c r="AU39" s="256">
        <v>46</v>
      </c>
      <c r="AV39" s="182">
        <v>458</v>
      </c>
      <c r="AW39" s="179">
        <f t="shared" si="35"/>
        <v>23</v>
      </c>
      <c r="AX39" s="181">
        <v>0</v>
      </c>
      <c r="AY39" s="240">
        <f t="shared" si="36"/>
        <v>504</v>
      </c>
      <c r="AZ39" s="205">
        <v>42</v>
      </c>
      <c r="BA39" s="182">
        <v>200</v>
      </c>
      <c r="BB39" s="179">
        <f t="shared" si="41"/>
        <v>54</v>
      </c>
      <c r="BC39" s="181">
        <v>0</v>
      </c>
      <c r="BD39" s="192">
        <f t="shared" si="42"/>
        <v>242</v>
      </c>
      <c r="BE39" s="256">
        <v>27</v>
      </c>
      <c r="BF39" s="181">
        <v>104</v>
      </c>
      <c r="BG39" s="179">
        <f t="shared" si="43"/>
        <v>27</v>
      </c>
      <c r="BH39" s="181">
        <v>0</v>
      </c>
      <c r="BI39" s="240">
        <f t="shared" si="44"/>
        <v>131</v>
      </c>
      <c r="BJ39" s="205"/>
      <c r="BK39" s="181"/>
      <c r="BL39" s="179"/>
      <c r="BM39" s="181"/>
      <c r="BN39" s="192"/>
      <c r="BO39" s="256"/>
      <c r="BP39" s="181"/>
      <c r="BQ39" s="181"/>
      <c r="BR39" s="181"/>
      <c r="BS39" s="246"/>
      <c r="BT39" s="205"/>
      <c r="BU39" s="256"/>
      <c r="BV39" s="256"/>
      <c r="BW39" s="256"/>
      <c r="BX39" s="192"/>
      <c r="BY39" s="256"/>
      <c r="BZ39" s="256"/>
      <c r="CA39" s="256"/>
      <c r="CB39" s="256"/>
      <c r="CC39" s="240"/>
      <c r="CD39" s="205"/>
      <c r="CE39" s="256"/>
      <c r="CF39" s="256"/>
      <c r="CG39" s="256"/>
      <c r="CH39" s="192"/>
      <c r="CI39" s="256"/>
      <c r="CJ39" s="256"/>
      <c r="CK39" s="256"/>
      <c r="CL39" s="256"/>
      <c r="CM39" s="240"/>
      <c r="CN39" s="205"/>
      <c r="CO39" s="256"/>
      <c r="CP39" s="256"/>
      <c r="CQ39" s="256"/>
      <c r="CR39" s="192"/>
      <c r="CS39" s="205"/>
      <c r="CT39" s="256"/>
      <c r="CU39" s="256"/>
      <c r="CV39" s="256"/>
      <c r="CW39" s="192"/>
      <c r="CX39" s="256"/>
      <c r="CY39" s="256"/>
      <c r="CZ39" s="256"/>
      <c r="DA39" s="256"/>
      <c r="DB39" s="240"/>
      <c r="DC39" s="205"/>
      <c r="DD39" s="256"/>
      <c r="DE39" s="256"/>
      <c r="DF39" s="256"/>
      <c r="DG39" s="192"/>
      <c r="DH39" s="256"/>
      <c r="DI39" s="256"/>
      <c r="DJ39" s="256"/>
      <c r="DK39" s="256"/>
      <c r="DL39" s="240"/>
      <c r="DM39" s="205"/>
      <c r="DN39" s="256"/>
      <c r="DO39" s="256"/>
      <c r="DP39" s="256"/>
      <c r="DQ39" s="192"/>
      <c r="DR39" s="205"/>
      <c r="DS39" s="256"/>
      <c r="DT39" s="256"/>
      <c r="DU39" s="256"/>
      <c r="DV39" s="192"/>
      <c r="DW39" s="252">
        <f t="shared" si="12"/>
        <v>374</v>
      </c>
      <c r="DX39" s="179">
        <f t="shared" si="11"/>
        <v>2282</v>
      </c>
      <c r="DY39" s="179">
        <f t="shared" si="34"/>
        <v>313</v>
      </c>
      <c r="DZ39" s="221">
        <f t="shared" si="16"/>
        <v>42</v>
      </c>
      <c r="EA39" s="218">
        <f t="shared" si="45"/>
        <v>2656</v>
      </c>
    </row>
    <row r="40" spans="1:145" ht="12" customHeight="1">
      <c r="A40" s="119" t="s">
        <v>52</v>
      </c>
      <c r="B40" s="125"/>
      <c r="C40" s="9"/>
      <c r="D40" s="8"/>
      <c r="E40" s="11"/>
      <c r="F40" s="121"/>
      <c r="G40" s="13"/>
      <c r="H40" s="11"/>
      <c r="I40" s="10"/>
      <c r="J40" s="11"/>
      <c r="K40" s="130"/>
      <c r="L40" s="269"/>
      <c r="M40" s="11"/>
      <c r="N40" s="10"/>
      <c r="O40" s="11"/>
      <c r="P40" s="268"/>
      <c r="Q40" s="13"/>
      <c r="R40" s="11"/>
      <c r="S40" s="10"/>
      <c r="T40" s="11"/>
      <c r="U40" s="106"/>
      <c r="V40" s="205">
        <v>78</v>
      </c>
      <c r="W40" s="181">
        <v>236</v>
      </c>
      <c r="X40" s="179">
        <f t="shared" si="29"/>
        <v>28</v>
      </c>
      <c r="Y40" s="181">
        <v>13</v>
      </c>
      <c r="Z40" s="192">
        <f t="shared" si="46"/>
        <v>314</v>
      </c>
      <c r="AA40" s="256">
        <v>38</v>
      </c>
      <c r="AB40" s="181">
        <v>117</v>
      </c>
      <c r="AC40" s="179">
        <f t="shared" si="30"/>
        <v>27</v>
      </c>
      <c r="AD40" s="181">
        <v>11</v>
      </c>
      <c r="AE40" s="240">
        <f t="shared" si="37"/>
        <v>155</v>
      </c>
      <c r="AF40" s="205">
        <v>126</v>
      </c>
      <c r="AG40" s="181">
        <v>651</v>
      </c>
      <c r="AH40" s="179">
        <f t="shared" si="31"/>
        <v>11</v>
      </c>
      <c r="AI40" s="181">
        <v>54</v>
      </c>
      <c r="AJ40" s="192">
        <f t="shared" si="38"/>
        <v>777</v>
      </c>
      <c r="AK40" s="256">
        <v>81</v>
      </c>
      <c r="AL40" s="181">
        <v>230</v>
      </c>
      <c r="AM40" s="179">
        <f t="shared" si="32"/>
        <v>46</v>
      </c>
      <c r="AN40" s="181">
        <v>10</v>
      </c>
      <c r="AO40" s="240">
        <f t="shared" si="39"/>
        <v>311</v>
      </c>
      <c r="AP40" s="205">
        <v>45</v>
      </c>
      <c r="AQ40" s="181">
        <v>343</v>
      </c>
      <c r="AR40" s="179">
        <f t="shared" si="33"/>
        <v>48</v>
      </c>
      <c r="AS40" s="181">
        <v>15</v>
      </c>
      <c r="AT40" s="192">
        <f t="shared" si="40"/>
        <v>388</v>
      </c>
      <c r="AU40" s="256">
        <v>72</v>
      </c>
      <c r="AV40" s="182">
        <v>481</v>
      </c>
      <c r="AW40" s="179">
        <f t="shared" si="35"/>
        <v>23</v>
      </c>
      <c r="AX40" s="181">
        <v>0</v>
      </c>
      <c r="AY40" s="240">
        <f t="shared" si="36"/>
        <v>553</v>
      </c>
      <c r="AZ40" s="205">
        <v>82</v>
      </c>
      <c r="BA40" s="182">
        <v>199</v>
      </c>
      <c r="BB40" s="179">
        <f t="shared" si="41"/>
        <v>43</v>
      </c>
      <c r="BC40" s="181">
        <v>0</v>
      </c>
      <c r="BD40" s="192">
        <f t="shared" si="42"/>
        <v>281</v>
      </c>
      <c r="BE40" s="256">
        <v>36</v>
      </c>
      <c r="BF40" s="181">
        <v>118</v>
      </c>
      <c r="BG40" s="179">
        <f t="shared" si="43"/>
        <v>13</v>
      </c>
      <c r="BH40" s="181">
        <v>0</v>
      </c>
      <c r="BI40" s="240">
        <f t="shared" si="44"/>
        <v>154</v>
      </c>
      <c r="BJ40" s="205"/>
      <c r="BK40" s="181"/>
      <c r="BL40" s="179"/>
      <c r="BM40" s="181"/>
      <c r="BN40" s="192"/>
      <c r="BO40" s="256"/>
      <c r="BP40" s="181"/>
      <c r="BQ40" s="181"/>
      <c r="BR40" s="181"/>
      <c r="BS40" s="246"/>
      <c r="BT40" s="205"/>
      <c r="BU40" s="256"/>
      <c r="BV40" s="256"/>
      <c r="BW40" s="256"/>
      <c r="BX40" s="192"/>
      <c r="BY40" s="256"/>
      <c r="BZ40" s="256"/>
      <c r="CA40" s="256"/>
      <c r="CB40" s="256"/>
      <c r="CC40" s="240"/>
      <c r="CD40" s="205"/>
      <c r="CE40" s="256"/>
      <c r="CF40" s="256"/>
      <c r="CG40" s="256"/>
      <c r="CH40" s="192"/>
      <c r="CI40" s="256"/>
      <c r="CJ40" s="256"/>
      <c r="CK40" s="256"/>
      <c r="CL40" s="256"/>
      <c r="CM40" s="240"/>
      <c r="CN40" s="205"/>
      <c r="CO40" s="256"/>
      <c r="CP40" s="256"/>
      <c r="CQ40" s="256"/>
      <c r="CR40" s="192"/>
      <c r="CS40" s="205"/>
      <c r="CT40" s="256"/>
      <c r="CU40" s="256"/>
      <c r="CV40" s="256"/>
      <c r="CW40" s="192"/>
      <c r="CX40" s="256"/>
      <c r="CY40" s="256"/>
      <c r="CZ40" s="256"/>
      <c r="DA40" s="256"/>
      <c r="DB40" s="240"/>
      <c r="DC40" s="205"/>
      <c r="DD40" s="256"/>
      <c r="DE40" s="256"/>
      <c r="DF40" s="256"/>
      <c r="DG40" s="192"/>
      <c r="DH40" s="256"/>
      <c r="DI40" s="256"/>
      <c r="DJ40" s="256"/>
      <c r="DK40" s="256"/>
      <c r="DL40" s="240"/>
      <c r="DM40" s="205"/>
      <c r="DN40" s="256"/>
      <c r="DO40" s="256"/>
      <c r="DP40" s="256"/>
      <c r="DQ40" s="192"/>
      <c r="DR40" s="205"/>
      <c r="DS40" s="256"/>
      <c r="DT40" s="256"/>
      <c r="DU40" s="256"/>
      <c r="DV40" s="192"/>
      <c r="DW40" s="252">
        <f t="shared" si="12"/>
        <v>558</v>
      </c>
      <c r="DX40" s="179">
        <f t="shared" si="11"/>
        <v>2375</v>
      </c>
      <c r="DY40" s="179">
        <f t="shared" si="34"/>
        <v>239</v>
      </c>
      <c r="DZ40" s="221">
        <f t="shared" si="16"/>
        <v>103</v>
      </c>
      <c r="EA40" s="218">
        <f t="shared" si="45"/>
        <v>2933</v>
      </c>
    </row>
    <row r="41" spans="1:145" ht="12" customHeight="1">
      <c r="A41" s="119" t="s">
        <v>53</v>
      </c>
      <c r="B41" s="125"/>
      <c r="C41" s="9"/>
      <c r="D41" s="8"/>
      <c r="E41" s="11"/>
      <c r="F41" s="121"/>
      <c r="G41" s="13"/>
      <c r="H41" s="11"/>
      <c r="I41" s="10"/>
      <c r="J41" s="11"/>
      <c r="K41" s="130"/>
      <c r="L41" s="269"/>
      <c r="M41" s="11"/>
      <c r="N41" s="10"/>
      <c r="O41" s="11"/>
      <c r="P41" s="268"/>
      <c r="Q41" s="13"/>
      <c r="R41" s="11"/>
      <c r="S41" s="10"/>
      <c r="T41" s="11"/>
      <c r="U41" s="106"/>
      <c r="V41" s="205">
        <v>47</v>
      </c>
      <c r="W41" s="181">
        <v>261</v>
      </c>
      <c r="X41" s="179">
        <f t="shared" ref="X41:X50" si="47">SUM(Z40-W41-Y40)</f>
        <v>40</v>
      </c>
      <c r="Y41" s="181">
        <v>9</v>
      </c>
      <c r="Z41" s="192">
        <f t="shared" si="46"/>
        <v>308</v>
      </c>
      <c r="AA41" s="256">
        <v>41</v>
      </c>
      <c r="AB41" s="181">
        <v>126</v>
      </c>
      <c r="AC41" s="179">
        <f t="shared" ref="AC41:AC48" si="48">SUM(AE40-AB41-AD40)</f>
        <v>18</v>
      </c>
      <c r="AD41" s="181">
        <v>3</v>
      </c>
      <c r="AE41" s="240">
        <f t="shared" si="37"/>
        <v>167</v>
      </c>
      <c r="AF41" s="205">
        <v>89</v>
      </c>
      <c r="AG41" s="181">
        <v>696</v>
      </c>
      <c r="AH41" s="179">
        <f>SUM(AJ40-AG41-AI40)</f>
        <v>27</v>
      </c>
      <c r="AI41" s="181">
        <v>36</v>
      </c>
      <c r="AJ41" s="192">
        <f t="shared" si="38"/>
        <v>785</v>
      </c>
      <c r="AK41" s="256">
        <v>44</v>
      </c>
      <c r="AL41" s="181">
        <v>239</v>
      </c>
      <c r="AM41" s="179">
        <f t="shared" ref="AM41:AM48" si="49">SUM(AO40-AL41-AN40)</f>
        <v>62</v>
      </c>
      <c r="AN41" s="181">
        <v>10</v>
      </c>
      <c r="AO41" s="240">
        <f t="shared" si="39"/>
        <v>283</v>
      </c>
      <c r="AP41" s="205">
        <v>38</v>
      </c>
      <c r="AQ41" s="181">
        <v>347</v>
      </c>
      <c r="AR41" s="179">
        <f>SUM(AT40-AQ41-AS40)</f>
        <v>26</v>
      </c>
      <c r="AS41" s="181">
        <v>29</v>
      </c>
      <c r="AT41" s="192">
        <f t="shared" si="40"/>
        <v>385</v>
      </c>
      <c r="AU41" s="256">
        <v>0</v>
      </c>
      <c r="AV41" s="182">
        <v>529</v>
      </c>
      <c r="AW41" s="179">
        <f>SUM(AY40-AV41-AX40)</f>
        <v>24</v>
      </c>
      <c r="AX41" s="181">
        <v>45</v>
      </c>
      <c r="AY41" s="240">
        <f t="shared" si="36"/>
        <v>529</v>
      </c>
      <c r="AZ41" s="205">
        <v>42</v>
      </c>
      <c r="BA41" s="182">
        <v>258</v>
      </c>
      <c r="BB41" s="179">
        <f>SUM(BD40-BA41-BC40)</f>
        <v>23</v>
      </c>
      <c r="BC41" s="181">
        <v>0</v>
      </c>
      <c r="BD41" s="192">
        <f t="shared" si="42"/>
        <v>300</v>
      </c>
      <c r="BE41" s="256">
        <v>42</v>
      </c>
      <c r="BF41" s="181">
        <v>132</v>
      </c>
      <c r="BG41" s="179">
        <f t="shared" ref="BG41:BG46" si="50">SUM(BI40-BF41-BH40)</f>
        <v>22</v>
      </c>
      <c r="BH41" s="181">
        <v>0</v>
      </c>
      <c r="BI41" s="240">
        <f t="shared" si="44"/>
        <v>174</v>
      </c>
      <c r="BJ41" s="205"/>
      <c r="BK41" s="181"/>
      <c r="BL41" s="179"/>
      <c r="BM41" s="181"/>
      <c r="BN41" s="192"/>
      <c r="BO41" s="256"/>
      <c r="BP41" s="181"/>
      <c r="BQ41" s="181"/>
      <c r="BR41" s="181"/>
      <c r="BS41" s="246"/>
      <c r="BT41" s="205"/>
      <c r="BU41" s="256"/>
      <c r="BV41" s="256"/>
      <c r="BW41" s="256"/>
      <c r="BX41" s="192"/>
      <c r="BY41" s="256"/>
      <c r="BZ41" s="256"/>
      <c r="CA41" s="256"/>
      <c r="CB41" s="256"/>
      <c r="CC41" s="240"/>
      <c r="CD41" s="205"/>
      <c r="CE41" s="256"/>
      <c r="CF41" s="256"/>
      <c r="CG41" s="256"/>
      <c r="CH41" s="192"/>
      <c r="CI41" s="256"/>
      <c r="CJ41" s="256"/>
      <c r="CK41" s="256"/>
      <c r="CL41" s="256"/>
      <c r="CM41" s="240"/>
      <c r="CN41" s="205"/>
      <c r="CO41" s="256"/>
      <c r="CP41" s="256"/>
      <c r="CQ41" s="256"/>
      <c r="CR41" s="192"/>
      <c r="CS41" s="205"/>
      <c r="CT41" s="256"/>
      <c r="CU41" s="256"/>
      <c r="CV41" s="256"/>
      <c r="CW41" s="192"/>
      <c r="CX41" s="256"/>
      <c r="CY41" s="256"/>
      <c r="CZ41" s="256"/>
      <c r="DA41" s="256"/>
      <c r="DB41" s="240"/>
      <c r="DC41" s="205"/>
      <c r="DD41" s="256"/>
      <c r="DE41" s="256"/>
      <c r="DF41" s="256"/>
      <c r="DG41" s="192"/>
      <c r="DH41" s="256"/>
      <c r="DI41" s="256"/>
      <c r="DJ41" s="256"/>
      <c r="DK41" s="256"/>
      <c r="DL41" s="240"/>
      <c r="DM41" s="205"/>
      <c r="DN41" s="256"/>
      <c r="DO41" s="256"/>
      <c r="DP41" s="256"/>
      <c r="DQ41" s="192"/>
      <c r="DR41" s="205"/>
      <c r="DS41" s="256"/>
      <c r="DT41" s="256"/>
      <c r="DU41" s="256"/>
      <c r="DV41" s="192"/>
      <c r="DW41" s="252">
        <f t="shared" si="12"/>
        <v>343</v>
      </c>
      <c r="DX41" s="179">
        <f t="shared" si="11"/>
        <v>2588</v>
      </c>
      <c r="DY41" s="179">
        <f t="shared" ref="DY41:DY46" si="51">SUM(EA40-DX41-DZ40)</f>
        <v>242</v>
      </c>
      <c r="DZ41" s="221">
        <f t="shared" si="16"/>
        <v>132</v>
      </c>
      <c r="EA41" s="218">
        <f t="shared" si="45"/>
        <v>2931</v>
      </c>
    </row>
    <row r="42" spans="1:145" ht="12" customHeight="1">
      <c r="A42" s="120" t="s">
        <v>54</v>
      </c>
      <c r="B42" s="126"/>
      <c r="C42" s="112"/>
      <c r="D42" s="113"/>
      <c r="E42" s="111"/>
      <c r="F42" s="127"/>
      <c r="G42" s="114"/>
      <c r="H42" s="111"/>
      <c r="I42" s="110"/>
      <c r="J42" s="111"/>
      <c r="K42" s="131"/>
      <c r="L42" s="270"/>
      <c r="M42" s="111"/>
      <c r="N42" s="110"/>
      <c r="O42" s="111"/>
      <c r="P42" s="278"/>
      <c r="Q42" s="114"/>
      <c r="R42" s="111"/>
      <c r="S42" s="110"/>
      <c r="T42" s="111"/>
      <c r="U42" s="129"/>
      <c r="V42" s="206">
        <v>79</v>
      </c>
      <c r="W42" s="182">
        <v>245</v>
      </c>
      <c r="X42" s="180">
        <f t="shared" si="47"/>
        <v>54</v>
      </c>
      <c r="Y42" s="182">
        <v>11</v>
      </c>
      <c r="Z42" s="191">
        <f t="shared" si="46"/>
        <v>324</v>
      </c>
      <c r="AA42" s="257">
        <v>42</v>
      </c>
      <c r="AB42" s="182">
        <v>115</v>
      </c>
      <c r="AC42" s="180">
        <f t="shared" si="48"/>
        <v>49</v>
      </c>
      <c r="AD42" s="182">
        <v>7</v>
      </c>
      <c r="AE42" s="241">
        <f t="shared" si="37"/>
        <v>157</v>
      </c>
      <c r="AF42" s="206">
        <v>126</v>
      </c>
      <c r="AG42" s="182">
        <v>689</v>
      </c>
      <c r="AH42" s="180">
        <f>SUM(AJ41-AG42-AI41)</f>
        <v>60</v>
      </c>
      <c r="AI42" s="182">
        <v>47</v>
      </c>
      <c r="AJ42" s="191">
        <f t="shared" si="38"/>
        <v>815</v>
      </c>
      <c r="AK42" s="257">
        <v>77</v>
      </c>
      <c r="AL42" s="182">
        <v>245</v>
      </c>
      <c r="AM42" s="180">
        <f t="shared" si="49"/>
        <v>28</v>
      </c>
      <c r="AN42" s="182">
        <v>14</v>
      </c>
      <c r="AO42" s="241">
        <f t="shared" si="39"/>
        <v>322</v>
      </c>
      <c r="AP42" s="206">
        <v>42</v>
      </c>
      <c r="AQ42" s="182">
        <v>299</v>
      </c>
      <c r="AR42" s="180">
        <f>SUM(AT41-AQ42-AS41)</f>
        <v>57</v>
      </c>
      <c r="AS42" s="182">
        <v>26</v>
      </c>
      <c r="AT42" s="191">
        <f t="shared" si="40"/>
        <v>341</v>
      </c>
      <c r="AU42" s="257">
        <v>78</v>
      </c>
      <c r="AV42" s="182">
        <v>472</v>
      </c>
      <c r="AW42" s="180">
        <f>SUM(AY41-AV42-AX41)</f>
        <v>12</v>
      </c>
      <c r="AX42" s="182">
        <v>68</v>
      </c>
      <c r="AY42" s="241">
        <f t="shared" si="36"/>
        <v>550</v>
      </c>
      <c r="AZ42" s="206">
        <v>83</v>
      </c>
      <c r="BA42" s="182">
        <v>235</v>
      </c>
      <c r="BB42" s="180">
        <f>SUM(BD41-BA42-BC41)</f>
        <v>65</v>
      </c>
      <c r="BC42" s="182">
        <v>0</v>
      </c>
      <c r="BD42" s="191">
        <f t="shared" si="42"/>
        <v>318</v>
      </c>
      <c r="BE42" s="257">
        <v>40</v>
      </c>
      <c r="BF42" s="182">
        <v>140</v>
      </c>
      <c r="BG42" s="180">
        <f t="shared" si="50"/>
        <v>34</v>
      </c>
      <c r="BH42" s="182">
        <v>7</v>
      </c>
      <c r="BI42" s="241">
        <f t="shared" si="44"/>
        <v>180</v>
      </c>
      <c r="BJ42" s="206"/>
      <c r="BK42" s="182"/>
      <c r="BL42" s="180"/>
      <c r="BM42" s="182"/>
      <c r="BN42" s="191"/>
      <c r="BO42" s="257"/>
      <c r="BP42" s="182"/>
      <c r="BQ42" s="182"/>
      <c r="BR42" s="182"/>
      <c r="BS42" s="247"/>
      <c r="BT42" s="206"/>
      <c r="BU42" s="257"/>
      <c r="BV42" s="257"/>
      <c r="BW42" s="257"/>
      <c r="BX42" s="191"/>
      <c r="BY42" s="257"/>
      <c r="BZ42" s="257"/>
      <c r="CA42" s="257"/>
      <c r="CB42" s="257"/>
      <c r="CC42" s="241"/>
      <c r="CD42" s="206"/>
      <c r="CE42" s="257"/>
      <c r="CF42" s="257"/>
      <c r="CG42" s="257"/>
      <c r="CH42" s="191"/>
      <c r="CI42" s="257"/>
      <c r="CJ42" s="257"/>
      <c r="CK42" s="257"/>
      <c r="CL42" s="257"/>
      <c r="CM42" s="241"/>
      <c r="CN42" s="206"/>
      <c r="CO42" s="257"/>
      <c r="CP42" s="257"/>
      <c r="CQ42" s="257"/>
      <c r="CR42" s="191"/>
      <c r="CS42" s="206"/>
      <c r="CT42" s="257"/>
      <c r="CU42" s="257"/>
      <c r="CV42" s="257"/>
      <c r="CW42" s="191"/>
      <c r="CX42" s="257"/>
      <c r="CY42" s="257"/>
      <c r="CZ42" s="257"/>
      <c r="DA42" s="257"/>
      <c r="DB42" s="241"/>
      <c r="DC42" s="206"/>
      <c r="DD42" s="257"/>
      <c r="DE42" s="257"/>
      <c r="DF42" s="257"/>
      <c r="DG42" s="191"/>
      <c r="DH42" s="257"/>
      <c r="DI42" s="257"/>
      <c r="DJ42" s="257"/>
      <c r="DK42" s="257"/>
      <c r="DL42" s="241"/>
      <c r="DM42" s="206"/>
      <c r="DN42" s="257"/>
      <c r="DO42" s="257"/>
      <c r="DP42" s="257"/>
      <c r="DQ42" s="191"/>
      <c r="DR42" s="206"/>
      <c r="DS42" s="257"/>
      <c r="DT42" s="257"/>
      <c r="DU42" s="257"/>
      <c r="DV42" s="191"/>
      <c r="DW42" s="252">
        <f t="shared" si="12"/>
        <v>567</v>
      </c>
      <c r="DX42" s="179">
        <f t="shared" si="11"/>
        <v>2440</v>
      </c>
      <c r="DY42" s="180">
        <f t="shared" si="51"/>
        <v>359</v>
      </c>
      <c r="DZ42" s="221">
        <f t="shared" si="16"/>
        <v>180</v>
      </c>
      <c r="EA42" s="220">
        <f t="shared" si="45"/>
        <v>3007</v>
      </c>
    </row>
    <row r="43" spans="1:145" ht="12" customHeight="1">
      <c r="A43" s="120" t="s">
        <v>55</v>
      </c>
      <c r="B43" s="126"/>
      <c r="C43" s="112"/>
      <c r="D43" s="113"/>
      <c r="E43" s="111"/>
      <c r="F43" s="127"/>
      <c r="G43" s="114"/>
      <c r="H43" s="111"/>
      <c r="I43" s="110"/>
      <c r="J43" s="111"/>
      <c r="K43" s="131"/>
      <c r="L43" s="270"/>
      <c r="M43" s="111"/>
      <c r="N43" s="110"/>
      <c r="O43" s="111"/>
      <c r="P43" s="278"/>
      <c r="Q43" s="114"/>
      <c r="R43" s="111"/>
      <c r="S43" s="110"/>
      <c r="T43" s="111"/>
      <c r="U43" s="129"/>
      <c r="V43" s="206">
        <v>42</v>
      </c>
      <c r="W43" s="182">
        <v>284</v>
      </c>
      <c r="X43" s="180">
        <f t="shared" si="47"/>
        <v>29</v>
      </c>
      <c r="Y43" s="182">
        <v>8</v>
      </c>
      <c r="Z43" s="191">
        <f t="shared" si="46"/>
        <v>326</v>
      </c>
      <c r="AA43" s="257">
        <v>45</v>
      </c>
      <c r="AB43" s="182">
        <v>123</v>
      </c>
      <c r="AC43" s="180">
        <f t="shared" si="48"/>
        <v>27</v>
      </c>
      <c r="AD43" s="182">
        <v>10</v>
      </c>
      <c r="AE43" s="241">
        <f t="shared" si="37"/>
        <v>168</v>
      </c>
      <c r="AF43" s="206">
        <v>79</v>
      </c>
      <c r="AG43" s="182">
        <v>729</v>
      </c>
      <c r="AH43" s="180">
        <f>SUM(AJ42-AG43-AI42)</f>
        <v>39</v>
      </c>
      <c r="AI43" s="182">
        <v>49</v>
      </c>
      <c r="AJ43" s="191">
        <f t="shared" si="38"/>
        <v>808</v>
      </c>
      <c r="AK43" s="257">
        <v>41</v>
      </c>
      <c r="AL43" s="182">
        <v>257</v>
      </c>
      <c r="AM43" s="180">
        <f t="shared" si="49"/>
        <v>51</v>
      </c>
      <c r="AN43" s="182">
        <v>6</v>
      </c>
      <c r="AO43" s="241">
        <f t="shared" si="39"/>
        <v>298</v>
      </c>
      <c r="AP43" s="206">
        <v>44</v>
      </c>
      <c r="AQ43" s="182">
        <v>269</v>
      </c>
      <c r="AR43" s="180">
        <f>SUM(AT42-AQ43-AS42)</f>
        <v>46</v>
      </c>
      <c r="AS43" s="182">
        <v>15</v>
      </c>
      <c r="AT43" s="191">
        <f t="shared" si="40"/>
        <v>313</v>
      </c>
      <c r="AU43" s="257">
        <v>0</v>
      </c>
      <c r="AV43" s="182">
        <v>430</v>
      </c>
      <c r="AW43" s="180">
        <f>SUM(AY42-AV43-AX42)</f>
        <v>52</v>
      </c>
      <c r="AX43" s="182">
        <v>74</v>
      </c>
      <c r="AY43" s="241">
        <f t="shared" si="36"/>
        <v>430</v>
      </c>
      <c r="AZ43" s="206">
        <v>43</v>
      </c>
      <c r="BA43" s="182">
        <v>268</v>
      </c>
      <c r="BB43" s="180">
        <f>SUM(BD42-BA43-BC42)</f>
        <v>50</v>
      </c>
      <c r="BC43" s="182">
        <v>4</v>
      </c>
      <c r="BD43" s="191">
        <f t="shared" si="42"/>
        <v>311</v>
      </c>
      <c r="BE43" s="257">
        <v>40</v>
      </c>
      <c r="BF43" s="182">
        <v>155</v>
      </c>
      <c r="BG43" s="180">
        <f t="shared" si="50"/>
        <v>18</v>
      </c>
      <c r="BH43" s="182">
        <v>15</v>
      </c>
      <c r="BI43" s="241">
        <f t="shared" si="44"/>
        <v>195</v>
      </c>
      <c r="BJ43" s="206"/>
      <c r="BK43" s="182"/>
      <c r="BL43" s="180"/>
      <c r="BM43" s="182"/>
      <c r="BN43" s="191"/>
      <c r="BO43" s="257"/>
      <c r="BP43" s="182"/>
      <c r="BQ43" s="182"/>
      <c r="BR43" s="182"/>
      <c r="BS43" s="247"/>
      <c r="BT43" s="206"/>
      <c r="BU43" s="257"/>
      <c r="BV43" s="257"/>
      <c r="BW43" s="257"/>
      <c r="BX43" s="191"/>
      <c r="BY43" s="257"/>
      <c r="BZ43" s="257"/>
      <c r="CA43" s="257"/>
      <c r="CB43" s="257"/>
      <c r="CC43" s="241"/>
      <c r="CD43" s="206"/>
      <c r="CE43" s="257"/>
      <c r="CF43" s="257"/>
      <c r="CG43" s="257"/>
      <c r="CH43" s="191"/>
      <c r="CI43" s="257"/>
      <c r="CJ43" s="257"/>
      <c r="CK43" s="257"/>
      <c r="CL43" s="257"/>
      <c r="CM43" s="241"/>
      <c r="CN43" s="206"/>
      <c r="CO43" s="257"/>
      <c r="CP43" s="257"/>
      <c r="CQ43" s="257"/>
      <c r="CR43" s="191"/>
      <c r="CS43" s="206"/>
      <c r="CT43" s="257"/>
      <c r="CU43" s="257"/>
      <c r="CV43" s="257"/>
      <c r="CW43" s="191"/>
      <c r="CX43" s="257"/>
      <c r="CY43" s="257"/>
      <c r="CZ43" s="257"/>
      <c r="DA43" s="257"/>
      <c r="DB43" s="241"/>
      <c r="DC43" s="206"/>
      <c r="DD43" s="257"/>
      <c r="DE43" s="257"/>
      <c r="DF43" s="257"/>
      <c r="DG43" s="191"/>
      <c r="DH43" s="257"/>
      <c r="DI43" s="257"/>
      <c r="DJ43" s="257"/>
      <c r="DK43" s="257"/>
      <c r="DL43" s="241"/>
      <c r="DM43" s="206"/>
      <c r="DN43" s="257"/>
      <c r="DO43" s="257"/>
      <c r="DP43" s="257"/>
      <c r="DQ43" s="191"/>
      <c r="DR43" s="206"/>
      <c r="DS43" s="257"/>
      <c r="DT43" s="257"/>
      <c r="DU43" s="257"/>
      <c r="DV43" s="191"/>
      <c r="DW43" s="252">
        <f t="shared" si="12"/>
        <v>334</v>
      </c>
      <c r="DX43" s="179">
        <f t="shared" si="11"/>
        <v>2515</v>
      </c>
      <c r="DY43" s="180">
        <f t="shared" si="51"/>
        <v>312</v>
      </c>
      <c r="DZ43" s="221">
        <f t="shared" si="16"/>
        <v>181</v>
      </c>
      <c r="EA43" s="220">
        <f t="shared" si="45"/>
        <v>2849</v>
      </c>
    </row>
    <row r="44" spans="1:145" ht="12" customHeight="1">
      <c r="A44" s="120" t="s">
        <v>56</v>
      </c>
      <c r="B44" s="126"/>
      <c r="C44" s="112"/>
      <c r="D44" s="113"/>
      <c r="E44" s="111"/>
      <c r="F44" s="127"/>
      <c r="G44" s="114"/>
      <c r="H44" s="111"/>
      <c r="I44" s="110"/>
      <c r="J44" s="111"/>
      <c r="K44" s="131"/>
      <c r="L44" s="270"/>
      <c r="M44" s="111"/>
      <c r="N44" s="110"/>
      <c r="O44" s="111"/>
      <c r="P44" s="278"/>
      <c r="Q44" s="114"/>
      <c r="R44" s="111"/>
      <c r="S44" s="110"/>
      <c r="T44" s="111"/>
      <c r="U44" s="129"/>
      <c r="V44" s="206">
        <v>83</v>
      </c>
      <c r="W44" s="182">
        <v>271</v>
      </c>
      <c r="X44" s="180">
        <f t="shared" si="47"/>
        <v>47</v>
      </c>
      <c r="Y44" s="182">
        <v>10</v>
      </c>
      <c r="Z44" s="191">
        <f t="shared" si="46"/>
        <v>354</v>
      </c>
      <c r="AA44" s="257">
        <v>41</v>
      </c>
      <c r="AB44" s="182">
        <v>134</v>
      </c>
      <c r="AC44" s="180">
        <f t="shared" si="48"/>
        <v>24</v>
      </c>
      <c r="AD44" s="182">
        <v>5</v>
      </c>
      <c r="AE44" s="241">
        <f t="shared" si="37"/>
        <v>175</v>
      </c>
      <c r="AF44" s="206">
        <v>130</v>
      </c>
      <c r="AG44" s="182">
        <v>703</v>
      </c>
      <c r="AH44" s="180">
        <f>SUM(AJ43-AG44-AI43)</f>
        <v>56</v>
      </c>
      <c r="AI44" s="182">
        <v>30</v>
      </c>
      <c r="AJ44" s="191">
        <f t="shared" si="38"/>
        <v>833</v>
      </c>
      <c r="AK44" s="257">
        <v>81</v>
      </c>
      <c r="AL44" s="182">
        <v>247</v>
      </c>
      <c r="AM44" s="180">
        <f t="shared" si="49"/>
        <v>45</v>
      </c>
      <c r="AN44" s="182">
        <v>10</v>
      </c>
      <c r="AO44" s="241">
        <f t="shared" si="39"/>
        <v>328</v>
      </c>
      <c r="AP44" s="206">
        <v>73</v>
      </c>
      <c r="AQ44" s="182">
        <v>256</v>
      </c>
      <c r="AR44" s="180">
        <f>SUM(AT43-AQ44-AS43)</f>
        <v>42</v>
      </c>
      <c r="AS44" s="182">
        <v>15</v>
      </c>
      <c r="AT44" s="191">
        <f t="shared" si="40"/>
        <v>329</v>
      </c>
      <c r="AU44" s="257">
        <v>87</v>
      </c>
      <c r="AV44" s="182">
        <v>351</v>
      </c>
      <c r="AW44" s="180">
        <f>SUM(AY43-AV44-AX43)</f>
        <v>5</v>
      </c>
      <c r="AX44" s="182">
        <v>30</v>
      </c>
      <c r="AY44" s="241">
        <f t="shared" si="36"/>
        <v>438</v>
      </c>
      <c r="AZ44" s="206">
        <v>85</v>
      </c>
      <c r="BA44" s="182">
        <v>272</v>
      </c>
      <c r="BB44" s="180">
        <f>SUM(BD43-BA44-BC43)</f>
        <v>35</v>
      </c>
      <c r="BC44" s="182">
        <v>10</v>
      </c>
      <c r="BD44" s="191">
        <f t="shared" si="42"/>
        <v>357</v>
      </c>
      <c r="BE44" s="257">
        <v>82</v>
      </c>
      <c r="BF44" s="182">
        <v>160</v>
      </c>
      <c r="BG44" s="180">
        <f t="shared" si="50"/>
        <v>20</v>
      </c>
      <c r="BH44" s="182">
        <v>10</v>
      </c>
      <c r="BI44" s="241">
        <f t="shared" si="44"/>
        <v>242</v>
      </c>
      <c r="BJ44" s="206"/>
      <c r="BK44" s="182"/>
      <c r="BL44" s="180"/>
      <c r="BM44" s="182"/>
      <c r="BN44" s="191"/>
      <c r="BO44" s="257"/>
      <c r="BP44" s="182"/>
      <c r="BQ44" s="182"/>
      <c r="BR44" s="182"/>
      <c r="BS44" s="247"/>
      <c r="BT44" s="206"/>
      <c r="BU44" s="257"/>
      <c r="BV44" s="257"/>
      <c r="BW44" s="257"/>
      <c r="BX44" s="191"/>
      <c r="BY44" s="257"/>
      <c r="BZ44" s="257"/>
      <c r="CA44" s="257"/>
      <c r="CB44" s="257"/>
      <c r="CC44" s="241"/>
      <c r="CD44" s="206"/>
      <c r="CE44" s="257"/>
      <c r="CF44" s="257"/>
      <c r="CG44" s="257"/>
      <c r="CH44" s="191"/>
      <c r="CI44" s="257"/>
      <c r="CJ44" s="257"/>
      <c r="CK44" s="257"/>
      <c r="CL44" s="257"/>
      <c r="CM44" s="241"/>
      <c r="CN44" s="206"/>
      <c r="CO44" s="257"/>
      <c r="CP44" s="257"/>
      <c r="CQ44" s="257"/>
      <c r="CR44" s="191"/>
      <c r="CS44" s="206"/>
      <c r="CT44" s="257"/>
      <c r="CU44" s="257"/>
      <c r="CV44" s="257"/>
      <c r="CW44" s="191"/>
      <c r="CX44" s="257"/>
      <c r="CY44" s="257"/>
      <c r="CZ44" s="257"/>
      <c r="DA44" s="257"/>
      <c r="DB44" s="241"/>
      <c r="DC44" s="206"/>
      <c r="DD44" s="257"/>
      <c r="DE44" s="257"/>
      <c r="DF44" s="257"/>
      <c r="DG44" s="191"/>
      <c r="DH44" s="257"/>
      <c r="DI44" s="257"/>
      <c r="DJ44" s="257"/>
      <c r="DK44" s="257"/>
      <c r="DL44" s="241"/>
      <c r="DM44" s="206"/>
      <c r="DN44" s="257"/>
      <c r="DO44" s="257"/>
      <c r="DP44" s="257"/>
      <c r="DQ44" s="191"/>
      <c r="DR44" s="206"/>
      <c r="DS44" s="257"/>
      <c r="DT44" s="257"/>
      <c r="DU44" s="257"/>
      <c r="DV44" s="191"/>
      <c r="DW44" s="252">
        <f t="shared" si="12"/>
        <v>662</v>
      </c>
      <c r="DX44" s="179">
        <f t="shared" si="11"/>
        <v>2394</v>
      </c>
      <c r="DY44" s="180">
        <f t="shared" si="51"/>
        <v>274</v>
      </c>
      <c r="DZ44" s="221">
        <f t="shared" si="16"/>
        <v>120</v>
      </c>
      <c r="EA44" s="220">
        <f t="shared" si="45"/>
        <v>3056</v>
      </c>
    </row>
    <row r="45" spans="1:145" ht="12" customHeight="1">
      <c r="A45" s="143" t="s">
        <v>57</v>
      </c>
      <c r="B45" s="128"/>
      <c r="C45" s="113"/>
      <c r="D45" s="113"/>
      <c r="E45" s="110"/>
      <c r="F45" s="129"/>
      <c r="G45" s="132"/>
      <c r="H45" s="110"/>
      <c r="I45" s="110"/>
      <c r="J45" s="110"/>
      <c r="K45" s="133"/>
      <c r="L45" s="155"/>
      <c r="M45" s="110"/>
      <c r="N45" s="110"/>
      <c r="O45" s="110"/>
      <c r="P45" s="279"/>
      <c r="Q45" s="132"/>
      <c r="R45" s="110"/>
      <c r="S45" s="110"/>
      <c r="T45" s="110"/>
      <c r="U45" s="133"/>
      <c r="V45" s="207">
        <v>49</v>
      </c>
      <c r="W45" s="182">
        <v>322</v>
      </c>
      <c r="X45" s="180">
        <f t="shared" si="47"/>
        <v>22</v>
      </c>
      <c r="Y45" s="180">
        <v>23</v>
      </c>
      <c r="Z45" s="190">
        <f t="shared" si="46"/>
        <v>371</v>
      </c>
      <c r="AA45" s="257">
        <v>44</v>
      </c>
      <c r="AB45" s="180">
        <v>138</v>
      </c>
      <c r="AC45" s="180">
        <f t="shared" si="48"/>
        <v>32</v>
      </c>
      <c r="AD45" s="182">
        <v>2</v>
      </c>
      <c r="AE45" s="247">
        <f t="shared" si="37"/>
        <v>182</v>
      </c>
      <c r="AF45" s="207">
        <v>92</v>
      </c>
      <c r="AG45" s="182">
        <v>738</v>
      </c>
      <c r="AH45" s="180">
        <f>SUM(AJ44-AG45-AI44)</f>
        <v>65</v>
      </c>
      <c r="AI45" s="180">
        <v>37</v>
      </c>
      <c r="AJ45" s="190">
        <f t="shared" si="38"/>
        <v>830</v>
      </c>
      <c r="AK45" s="252">
        <v>48</v>
      </c>
      <c r="AL45" s="182">
        <v>293</v>
      </c>
      <c r="AM45" s="180">
        <f t="shared" si="49"/>
        <v>25</v>
      </c>
      <c r="AN45" s="180">
        <v>27</v>
      </c>
      <c r="AO45" s="247">
        <f t="shared" si="39"/>
        <v>341</v>
      </c>
      <c r="AP45" s="207">
        <v>42</v>
      </c>
      <c r="AQ45" s="182">
        <v>283</v>
      </c>
      <c r="AR45" s="180">
        <f>SUM(AT44-AQ45-AS44)</f>
        <v>31</v>
      </c>
      <c r="AS45" s="182">
        <v>25</v>
      </c>
      <c r="AT45" s="190">
        <f t="shared" si="40"/>
        <v>325</v>
      </c>
      <c r="AU45" s="252">
        <v>43</v>
      </c>
      <c r="AV45" s="182">
        <v>356</v>
      </c>
      <c r="AW45" s="180">
        <f>SUM(AY44-AV45-AX44)</f>
        <v>52</v>
      </c>
      <c r="AX45" s="180">
        <v>36</v>
      </c>
      <c r="AY45" s="247">
        <f t="shared" si="36"/>
        <v>399</v>
      </c>
      <c r="AZ45" s="207">
        <v>47</v>
      </c>
      <c r="BA45" s="182">
        <v>308</v>
      </c>
      <c r="BB45" s="180">
        <f>SUM(BD44-BA45-BC44)</f>
        <v>39</v>
      </c>
      <c r="BC45" s="180">
        <v>26</v>
      </c>
      <c r="BD45" s="190">
        <f t="shared" si="42"/>
        <v>355</v>
      </c>
      <c r="BE45" s="252">
        <v>0</v>
      </c>
      <c r="BF45" s="180">
        <v>203</v>
      </c>
      <c r="BG45" s="180">
        <f t="shared" si="50"/>
        <v>29</v>
      </c>
      <c r="BH45" s="180">
        <v>15</v>
      </c>
      <c r="BI45" s="247">
        <f t="shared" si="44"/>
        <v>203</v>
      </c>
      <c r="BJ45" s="207"/>
      <c r="BK45" s="180"/>
      <c r="BL45" s="180"/>
      <c r="BM45" s="180"/>
      <c r="BN45" s="190"/>
      <c r="BO45" s="257"/>
      <c r="BP45" s="182"/>
      <c r="BQ45" s="182"/>
      <c r="BR45" s="182"/>
      <c r="BS45" s="247"/>
      <c r="BT45" s="206"/>
      <c r="BU45" s="257"/>
      <c r="BV45" s="257"/>
      <c r="BW45" s="257"/>
      <c r="BX45" s="191"/>
      <c r="BY45" s="257"/>
      <c r="BZ45" s="257"/>
      <c r="CA45" s="257"/>
      <c r="CB45" s="257"/>
      <c r="CC45" s="241"/>
      <c r="CD45" s="206"/>
      <c r="CE45" s="257"/>
      <c r="CF45" s="257"/>
      <c r="CG45" s="257"/>
      <c r="CH45" s="191"/>
      <c r="CI45" s="257"/>
      <c r="CJ45" s="257"/>
      <c r="CK45" s="257"/>
      <c r="CL45" s="257"/>
      <c r="CM45" s="241"/>
      <c r="CN45" s="206"/>
      <c r="CO45" s="257"/>
      <c r="CP45" s="257"/>
      <c r="CQ45" s="257"/>
      <c r="CR45" s="191"/>
      <c r="CS45" s="206"/>
      <c r="CT45" s="257"/>
      <c r="CU45" s="257"/>
      <c r="CV45" s="257"/>
      <c r="CW45" s="191"/>
      <c r="CX45" s="257"/>
      <c r="CY45" s="257"/>
      <c r="CZ45" s="257"/>
      <c r="DA45" s="257"/>
      <c r="DB45" s="241"/>
      <c r="DC45" s="206"/>
      <c r="DD45" s="257"/>
      <c r="DE45" s="257"/>
      <c r="DF45" s="257"/>
      <c r="DG45" s="191"/>
      <c r="DH45" s="257"/>
      <c r="DI45" s="257"/>
      <c r="DJ45" s="257"/>
      <c r="DK45" s="257"/>
      <c r="DL45" s="241"/>
      <c r="DM45" s="206"/>
      <c r="DN45" s="257"/>
      <c r="DO45" s="257"/>
      <c r="DP45" s="257"/>
      <c r="DQ45" s="191"/>
      <c r="DR45" s="206"/>
      <c r="DS45" s="257"/>
      <c r="DT45" s="257"/>
      <c r="DU45" s="257"/>
      <c r="DV45" s="191"/>
      <c r="DW45" s="252">
        <f t="shared" si="12"/>
        <v>365</v>
      </c>
      <c r="DX45" s="179">
        <f t="shared" si="11"/>
        <v>2641</v>
      </c>
      <c r="DY45" s="180">
        <f t="shared" si="51"/>
        <v>295</v>
      </c>
      <c r="DZ45" s="221">
        <f t="shared" si="16"/>
        <v>191</v>
      </c>
      <c r="EA45" s="190">
        <f t="shared" si="45"/>
        <v>3006</v>
      </c>
      <c r="EB45" s="117"/>
    </row>
    <row r="46" spans="1:145" ht="12" customHeight="1">
      <c r="A46" s="120" t="s">
        <v>58</v>
      </c>
      <c r="B46" s="147"/>
      <c r="C46" s="112"/>
      <c r="D46" s="113"/>
      <c r="E46" s="112"/>
      <c r="F46" s="129"/>
      <c r="G46" s="114"/>
      <c r="H46" s="111"/>
      <c r="I46" s="110"/>
      <c r="J46" s="111"/>
      <c r="K46" s="133"/>
      <c r="L46" s="270"/>
      <c r="M46" s="111"/>
      <c r="N46" s="110"/>
      <c r="O46" s="111"/>
      <c r="P46" s="279"/>
      <c r="Q46" s="114"/>
      <c r="R46" s="111"/>
      <c r="S46" s="110"/>
      <c r="T46" s="111"/>
      <c r="U46" s="129"/>
      <c r="V46" s="206">
        <v>83</v>
      </c>
      <c r="W46" s="182">
        <v>297</v>
      </c>
      <c r="X46" s="180">
        <f t="shared" si="47"/>
        <v>51</v>
      </c>
      <c r="Y46" s="182">
        <v>14</v>
      </c>
      <c r="Z46" s="190">
        <f t="shared" si="46"/>
        <v>380</v>
      </c>
      <c r="AA46" s="257">
        <v>42</v>
      </c>
      <c r="AB46" s="182">
        <f>178-42</f>
        <v>136</v>
      </c>
      <c r="AC46" s="180">
        <f t="shared" si="48"/>
        <v>44</v>
      </c>
      <c r="AD46" s="182">
        <v>5</v>
      </c>
      <c r="AE46" s="247">
        <f t="shared" si="37"/>
        <v>178</v>
      </c>
      <c r="AF46" s="206">
        <v>135</v>
      </c>
      <c r="AG46" s="182">
        <f>883-135</f>
        <v>748</v>
      </c>
      <c r="AH46" s="180">
        <f>AJ45-AI45-AG46</f>
        <v>45</v>
      </c>
      <c r="AI46" s="182">
        <v>76</v>
      </c>
      <c r="AJ46" s="190">
        <f t="shared" si="38"/>
        <v>883</v>
      </c>
      <c r="AK46" s="257">
        <v>87</v>
      </c>
      <c r="AL46" s="182">
        <f>359-87</f>
        <v>272</v>
      </c>
      <c r="AM46" s="180">
        <f t="shared" si="49"/>
        <v>42</v>
      </c>
      <c r="AN46" s="182">
        <v>17</v>
      </c>
      <c r="AO46" s="247">
        <f t="shared" si="39"/>
        <v>359</v>
      </c>
      <c r="AP46" s="206">
        <v>50</v>
      </c>
      <c r="AQ46" s="182">
        <f>316-50</f>
        <v>266</v>
      </c>
      <c r="AR46" s="180">
        <f>AT45-AS45-AQ46</f>
        <v>34</v>
      </c>
      <c r="AS46" s="182">
        <v>30</v>
      </c>
      <c r="AT46" s="190">
        <f t="shared" si="40"/>
        <v>316</v>
      </c>
      <c r="AU46" s="257">
        <v>82</v>
      </c>
      <c r="AV46" s="182">
        <f>421-82</f>
        <v>339</v>
      </c>
      <c r="AW46" s="180">
        <f>AY45-AX45-AV46</f>
        <v>24</v>
      </c>
      <c r="AX46" s="182">
        <v>55</v>
      </c>
      <c r="AY46" s="247">
        <f t="shared" si="36"/>
        <v>421</v>
      </c>
      <c r="AZ46" s="206">
        <v>81</v>
      </c>
      <c r="BA46" s="182">
        <f>365-81</f>
        <v>284</v>
      </c>
      <c r="BB46" s="180">
        <f>BD45-BC45-BA46</f>
        <v>45</v>
      </c>
      <c r="BC46" s="182">
        <v>14</v>
      </c>
      <c r="BD46" s="190">
        <f t="shared" si="42"/>
        <v>365</v>
      </c>
      <c r="BE46" s="257">
        <v>50</v>
      </c>
      <c r="BF46" s="182">
        <f>224-50</f>
        <v>174</v>
      </c>
      <c r="BG46" s="180">
        <f t="shared" si="50"/>
        <v>14</v>
      </c>
      <c r="BH46" s="182">
        <v>18</v>
      </c>
      <c r="BI46" s="247">
        <f t="shared" si="44"/>
        <v>224</v>
      </c>
      <c r="BJ46" s="206"/>
      <c r="BK46" s="182"/>
      <c r="BL46" s="180"/>
      <c r="BM46" s="182"/>
      <c r="BN46" s="190"/>
      <c r="BO46" s="257"/>
      <c r="BP46" s="182"/>
      <c r="BQ46" s="182"/>
      <c r="BR46" s="182"/>
      <c r="BS46" s="247"/>
      <c r="BT46" s="206"/>
      <c r="BU46" s="257"/>
      <c r="BV46" s="257"/>
      <c r="BW46" s="257"/>
      <c r="BX46" s="191"/>
      <c r="BY46" s="257"/>
      <c r="BZ46" s="257"/>
      <c r="CA46" s="257"/>
      <c r="CB46" s="257"/>
      <c r="CC46" s="241"/>
      <c r="CD46" s="206"/>
      <c r="CE46" s="257"/>
      <c r="CF46" s="257"/>
      <c r="CG46" s="257"/>
      <c r="CH46" s="191"/>
      <c r="CI46" s="257"/>
      <c r="CJ46" s="257"/>
      <c r="CK46" s="257"/>
      <c r="CL46" s="257"/>
      <c r="CM46" s="241"/>
      <c r="CN46" s="206"/>
      <c r="CO46" s="257"/>
      <c r="CP46" s="257"/>
      <c r="CQ46" s="257"/>
      <c r="CR46" s="191"/>
      <c r="CS46" s="206"/>
      <c r="CT46" s="257"/>
      <c r="CU46" s="257"/>
      <c r="CV46" s="257"/>
      <c r="CW46" s="191"/>
      <c r="CX46" s="257"/>
      <c r="CY46" s="257"/>
      <c r="CZ46" s="257"/>
      <c r="DA46" s="257"/>
      <c r="DB46" s="241"/>
      <c r="DC46" s="206"/>
      <c r="DD46" s="257"/>
      <c r="DE46" s="257"/>
      <c r="DF46" s="257"/>
      <c r="DG46" s="191"/>
      <c r="DH46" s="257"/>
      <c r="DI46" s="257"/>
      <c r="DJ46" s="257"/>
      <c r="DK46" s="257"/>
      <c r="DL46" s="241"/>
      <c r="DM46" s="206"/>
      <c r="DN46" s="257"/>
      <c r="DO46" s="257"/>
      <c r="DP46" s="257"/>
      <c r="DQ46" s="191"/>
      <c r="DR46" s="206"/>
      <c r="DS46" s="257"/>
      <c r="DT46" s="257"/>
      <c r="DU46" s="257"/>
      <c r="DV46" s="191"/>
      <c r="DW46" s="252">
        <f t="shared" si="12"/>
        <v>610</v>
      </c>
      <c r="DX46" s="179">
        <f t="shared" si="11"/>
        <v>2516</v>
      </c>
      <c r="DY46" s="180">
        <f t="shared" si="51"/>
        <v>299</v>
      </c>
      <c r="DZ46" s="221">
        <f t="shared" si="16"/>
        <v>229</v>
      </c>
      <c r="EA46" s="190">
        <f t="shared" si="45"/>
        <v>3126</v>
      </c>
      <c r="EB46" s="117"/>
      <c r="ED46" s="314"/>
      <c r="EE46" s="314"/>
      <c r="EF46" s="314"/>
      <c r="EG46" s="314"/>
      <c r="EH46" s="314"/>
    </row>
    <row r="47" spans="1:145" ht="12" customHeight="1">
      <c r="A47" s="349" t="s">
        <v>62</v>
      </c>
      <c r="B47" s="148"/>
      <c r="C47" s="149"/>
      <c r="D47" s="149"/>
      <c r="E47" s="150"/>
      <c r="F47" s="151"/>
      <c r="G47" s="152"/>
      <c r="H47" s="150"/>
      <c r="I47" s="150"/>
      <c r="J47" s="150"/>
      <c r="K47" s="153"/>
      <c r="L47" s="271"/>
      <c r="M47" s="150"/>
      <c r="N47" s="150"/>
      <c r="O47" s="150"/>
      <c r="P47" s="280"/>
      <c r="Q47" s="152"/>
      <c r="R47" s="150"/>
      <c r="S47" s="150"/>
      <c r="T47" s="150"/>
      <c r="U47" s="153"/>
      <c r="V47" s="208">
        <v>43</v>
      </c>
      <c r="W47" s="174">
        <v>313</v>
      </c>
      <c r="X47" s="175">
        <f t="shared" si="47"/>
        <v>53</v>
      </c>
      <c r="Y47" s="174">
        <v>20</v>
      </c>
      <c r="Z47" s="193">
        <v>356</v>
      </c>
      <c r="AA47" s="259">
        <v>0</v>
      </c>
      <c r="AB47" s="175">
        <v>131</v>
      </c>
      <c r="AC47" s="175">
        <f t="shared" si="48"/>
        <v>42</v>
      </c>
      <c r="AD47" s="174">
        <v>4</v>
      </c>
      <c r="AE47" s="248">
        <f t="shared" si="37"/>
        <v>131</v>
      </c>
      <c r="AF47" s="208">
        <v>79</v>
      </c>
      <c r="AG47" s="174">
        <v>765</v>
      </c>
      <c r="AH47" s="175">
        <f>AJ46-AI46-AG47</f>
        <v>42</v>
      </c>
      <c r="AI47" s="174">
        <v>68</v>
      </c>
      <c r="AJ47" s="193">
        <f t="shared" si="38"/>
        <v>844</v>
      </c>
      <c r="AK47" s="286">
        <v>59</v>
      </c>
      <c r="AL47" s="174">
        <v>298</v>
      </c>
      <c r="AM47" s="175">
        <f t="shared" si="49"/>
        <v>44</v>
      </c>
      <c r="AN47" s="174">
        <v>32</v>
      </c>
      <c r="AO47" s="248">
        <f t="shared" si="39"/>
        <v>357</v>
      </c>
      <c r="AP47" s="229">
        <v>0</v>
      </c>
      <c r="AQ47" s="174">
        <v>247</v>
      </c>
      <c r="AR47" s="175">
        <f>AT46-AS46-AQ47</f>
        <v>39</v>
      </c>
      <c r="AS47" s="174">
        <v>19</v>
      </c>
      <c r="AT47" s="193">
        <f t="shared" ref="AT47:AT61" si="52">SUM(AP47+AQ47)</f>
        <v>247</v>
      </c>
      <c r="AU47" s="286">
        <v>34</v>
      </c>
      <c r="AV47" s="174">
        <v>311</v>
      </c>
      <c r="AW47" s="175">
        <f>AY46-AX46-AV47</f>
        <v>55</v>
      </c>
      <c r="AX47" s="174">
        <v>25</v>
      </c>
      <c r="AY47" s="248">
        <f t="shared" ref="AY47:AY61" si="53">SUM(AU47+AV47)</f>
        <v>345</v>
      </c>
      <c r="AZ47" s="208">
        <v>45</v>
      </c>
      <c r="BA47" s="174">
        <v>288</v>
      </c>
      <c r="BB47" s="175">
        <f>BD46-BC46-BA47</f>
        <v>63</v>
      </c>
      <c r="BC47" s="174">
        <v>27</v>
      </c>
      <c r="BD47" s="193">
        <f t="shared" ref="BD47:BD58" si="54">SUM(AZ47+BA47)</f>
        <v>333</v>
      </c>
      <c r="BE47" s="259">
        <v>0</v>
      </c>
      <c r="BF47" s="174">
        <v>180</v>
      </c>
      <c r="BG47" s="175">
        <f>SUM(BI46-BF47-BH46)</f>
        <v>26</v>
      </c>
      <c r="BH47" s="174">
        <v>8</v>
      </c>
      <c r="BI47" s="248">
        <f t="shared" ref="BI47:BI61" si="55">SUM(BE47+BF47)</f>
        <v>180</v>
      </c>
      <c r="BJ47" s="229"/>
      <c r="BK47" s="174"/>
      <c r="BL47" s="175"/>
      <c r="BM47" s="174"/>
      <c r="BN47" s="193"/>
      <c r="BO47" s="230"/>
      <c r="BP47" s="166"/>
      <c r="BQ47" s="166"/>
      <c r="BR47" s="166"/>
      <c r="BS47" s="249"/>
      <c r="BT47" s="232"/>
      <c r="BU47" s="230"/>
      <c r="BV47" s="230"/>
      <c r="BW47" s="230"/>
      <c r="BX47" s="298"/>
      <c r="BY47" s="230"/>
      <c r="BZ47" s="230"/>
      <c r="CA47" s="230"/>
      <c r="CB47" s="230"/>
      <c r="CC47" s="303"/>
      <c r="CD47" s="232"/>
      <c r="CE47" s="230"/>
      <c r="CF47" s="230"/>
      <c r="CG47" s="230"/>
      <c r="CH47" s="298"/>
      <c r="CI47" s="230"/>
      <c r="CJ47" s="230"/>
      <c r="CK47" s="230"/>
      <c r="CL47" s="230"/>
      <c r="CM47" s="303"/>
      <c r="CN47" s="232"/>
      <c r="CO47" s="230"/>
      <c r="CP47" s="230"/>
      <c r="CQ47" s="230"/>
      <c r="CR47" s="298"/>
      <c r="CS47" s="232"/>
      <c r="CT47" s="230"/>
      <c r="CU47" s="230"/>
      <c r="CV47" s="230"/>
      <c r="CW47" s="298"/>
      <c r="CX47" s="230"/>
      <c r="CY47" s="230"/>
      <c r="CZ47" s="230"/>
      <c r="DA47" s="230"/>
      <c r="DB47" s="303"/>
      <c r="DC47" s="232"/>
      <c r="DD47" s="230"/>
      <c r="DE47" s="230"/>
      <c r="DF47" s="230"/>
      <c r="DG47" s="298"/>
      <c r="DH47" s="230"/>
      <c r="DI47" s="230"/>
      <c r="DJ47" s="230"/>
      <c r="DK47" s="230"/>
      <c r="DL47" s="303"/>
      <c r="DM47" s="232"/>
      <c r="DN47" s="230"/>
      <c r="DO47" s="230"/>
      <c r="DP47" s="230"/>
      <c r="DQ47" s="298"/>
      <c r="DR47" s="232"/>
      <c r="DS47" s="230"/>
      <c r="DT47" s="230"/>
      <c r="DU47" s="230"/>
      <c r="DV47" s="298"/>
      <c r="DW47" s="252">
        <f t="shared" si="12"/>
        <v>260</v>
      </c>
      <c r="DX47" s="179">
        <f t="shared" si="11"/>
        <v>2533</v>
      </c>
      <c r="DY47" s="175">
        <f t="shared" ref="DY47:DY58" si="56">SUM(EA46-DX47-DZ46)</f>
        <v>364</v>
      </c>
      <c r="DZ47" s="221">
        <f t="shared" si="16"/>
        <v>203</v>
      </c>
      <c r="EA47" s="193">
        <f t="shared" ref="EA47:EA64" si="57">SUM(DW47+DX47)</f>
        <v>2793</v>
      </c>
      <c r="EB47" s="117"/>
      <c r="ED47" s="314"/>
      <c r="EE47" s="314"/>
      <c r="EF47" s="314"/>
      <c r="EG47" s="314"/>
      <c r="EH47" s="314"/>
      <c r="EI47" s="314"/>
      <c r="EJ47" s="314"/>
      <c r="EK47" s="314"/>
      <c r="EL47" s="314"/>
      <c r="EM47" s="314"/>
      <c r="EN47" s="314"/>
      <c r="EO47" s="314"/>
    </row>
    <row r="48" spans="1:145" ht="12" customHeight="1">
      <c r="A48" s="120" t="s">
        <v>63</v>
      </c>
      <c r="B48" s="128"/>
      <c r="C48" s="113"/>
      <c r="D48" s="113"/>
      <c r="E48" s="110"/>
      <c r="F48" s="129"/>
      <c r="G48" s="132"/>
      <c r="H48" s="110"/>
      <c r="I48" s="110"/>
      <c r="J48" s="110"/>
      <c r="K48" s="133"/>
      <c r="L48" s="155"/>
      <c r="M48" s="110"/>
      <c r="N48" s="110"/>
      <c r="O48" s="110"/>
      <c r="P48" s="279"/>
      <c r="Q48" s="132"/>
      <c r="R48" s="110"/>
      <c r="S48" s="110"/>
      <c r="T48" s="110"/>
      <c r="U48" s="133"/>
      <c r="V48" s="213">
        <v>89</v>
      </c>
      <c r="W48" s="166">
        <v>300</v>
      </c>
      <c r="X48" s="165">
        <f t="shared" si="47"/>
        <v>36</v>
      </c>
      <c r="Y48" s="166">
        <v>21</v>
      </c>
      <c r="Z48" s="194">
        <f t="shared" ref="Z48:Z61" si="58">SUM(V48+W48)</f>
        <v>389</v>
      </c>
      <c r="AA48" s="230">
        <v>42</v>
      </c>
      <c r="AB48" s="165">
        <v>117</v>
      </c>
      <c r="AC48" s="165">
        <f t="shared" si="48"/>
        <v>10</v>
      </c>
      <c r="AD48" s="166">
        <v>3</v>
      </c>
      <c r="AE48" s="249">
        <f t="shared" si="37"/>
        <v>159</v>
      </c>
      <c r="AF48" s="213">
        <v>181</v>
      </c>
      <c r="AG48" s="166">
        <v>741</v>
      </c>
      <c r="AH48" s="165">
        <f>AJ47-AI47-AG48</f>
        <v>35</v>
      </c>
      <c r="AI48" s="166">
        <v>64</v>
      </c>
      <c r="AJ48" s="194">
        <f t="shared" si="38"/>
        <v>922</v>
      </c>
      <c r="AK48" s="209">
        <v>81</v>
      </c>
      <c r="AL48" s="166">
        <v>300</v>
      </c>
      <c r="AM48" s="165">
        <f t="shared" si="49"/>
        <v>25</v>
      </c>
      <c r="AN48" s="166">
        <v>27</v>
      </c>
      <c r="AO48" s="249">
        <f t="shared" si="39"/>
        <v>381</v>
      </c>
      <c r="AP48" s="232">
        <v>44</v>
      </c>
      <c r="AQ48" s="166">
        <v>199</v>
      </c>
      <c r="AR48" s="165">
        <f>AT47-AS47-AQ48</f>
        <v>29</v>
      </c>
      <c r="AS48" s="166">
        <v>14</v>
      </c>
      <c r="AT48" s="194">
        <f t="shared" si="52"/>
        <v>243</v>
      </c>
      <c r="AU48" s="209">
        <v>92</v>
      </c>
      <c r="AV48" s="166">
        <v>289</v>
      </c>
      <c r="AW48" s="165">
        <f>AY47-AX47-AV48</f>
        <v>31</v>
      </c>
      <c r="AX48" s="166">
        <v>24</v>
      </c>
      <c r="AY48" s="249">
        <f t="shared" si="53"/>
        <v>381</v>
      </c>
      <c r="AZ48" s="213">
        <v>83</v>
      </c>
      <c r="BA48" s="166">
        <v>263</v>
      </c>
      <c r="BB48" s="165">
        <f>BD47-BC47-BA48</f>
        <v>43</v>
      </c>
      <c r="BC48" s="166">
        <v>15</v>
      </c>
      <c r="BD48" s="194">
        <f t="shared" si="54"/>
        <v>346</v>
      </c>
      <c r="BE48" s="230">
        <v>40</v>
      </c>
      <c r="BF48" s="166">
        <v>152</v>
      </c>
      <c r="BG48" s="165">
        <f>SUM(BI47-BF48-BH47)</f>
        <v>20</v>
      </c>
      <c r="BH48" s="166">
        <v>13</v>
      </c>
      <c r="BI48" s="249">
        <f t="shared" si="55"/>
        <v>192</v>
      </c>
      <c r="BJ48" s="232"/>
      <c r="BK48" s="166"/>
      <c r="BL48" s="165"/>
      <c r="BM48" s="166"/>
      <c r="BN48" s="194"/>
      <c r="BO48" s="230"/>
      <c r="BP48" s="166"/>
      <c r="BQ48" s="166"/>
      <c r="BR48" s="166"/>
      <c r="BS48" s="249"/>
      <c r="BT48" s="232"/>
      <c r="BU48" s="230"/>
      <c r="BV48" s="230"/>
      <c r="BW48" s="230"/>
      <c r="BX48" s="298"/>
      <c r="BY48" s="230"/>
      <c r="BZ48" s="230"/>
      <c r="CA48" s="230"/>
      <c r="CB48" s="230"/>
      <c r="CC48" s="303"/>
      <c r="CD48" s="232"/>
      <c r="CE48" s="230"/>
      <c r="CF48" s="230"/>
      <c r="CG48" s="230"/>
      <c r="CH48" s="298"/>
      <c r="CI48" s="230"/>
      <c r="CJ48" s="230"/>
      <c r="CK48" s="230"/>
      <c r="CL48" s="230"/>
      <c r="CM48" s="303"/>
      <c r="CN48" s="232"/>
      <c r="CO48" s="230"/>
      <c r="CP48" s="230"/>
      <c r="CQ48" s="230"/>
      <c r="CR48" s="298"/>
      <c r="CS48" s="232"/>
      <c r="CT48" s="230"/>
      <c r="CU48" s="230"/>
      <c r="CV48" s="230"/>
      <c r="CW48" s="298"/>
      <c r="CX48" s="230"/>
      <c r="CY48" s="230"/>
      <c r="CZ48" s="230"/>
      <c r="DA48" s="230"/>
      <c r="DB48" s="303"/>
      <c r="DC48" s="232"/>
      <c r="DD48" s="230"/>
      <c r="DE48" s="230"/>
      <c r="DF48" s="230"/>
      <c r="DG48" s="298"/>
      <c r="DH48" s="230"/>
      <c r="DI48" s="230"/>
      <c r="DJ48" s="230"/>
      <c r="DK48" s="230"/>
      <c r="DL48" s="303"/>
      <c r="DM48" s="232"/>
      <c r="DN48" s="230"/>
      <c r="DO48" s="230"/>
      <c r="DP48" s="230"/>
      <c r="DQ48" s="298"/>
      <c r="DR48" s="232"/>
      <c r="DS48" s="230"/>
      <c r="DT48" s="230"/>
      <c r="DU48" s="230"/>
      <c r="DV48" s="298"/>
      <c r="DW48" s="252">
        <f t="shared" si="12"/>
        <v>652</v>
      </c>
      <c r="DX48" s="179">
        <f t="shared" si="11"/>
        <v>2361</v>
      </c>
      <c r="DY48" s="165">
        <f t="shared" si="56"/>
        <v>229</v>
      </c>
      <c r="DZ48" s="221">
        <f t="shared" si="16"/>
        <v>181</v>
      </c>
      <c r="EA48" s="194">
        <f t="shared" si="57"/>
        <v>3013</v>
      </c>
      <c r="EB48" s="314"/>
      <c r="ED48" s="314"/>
      <c r="EE48" s="314"/>
      <c r="EF48" s="314"/>
      <c r="EG48" s="314"/>
      <c r="EH48" s="314"/>
      <c r="EI48" s="314"/>
      <c r="EJ48" s="314"/>
      <c r="EK48" s="314"/>
      <c r="EL48" s="314"/>
      <c r="EM48" s="314"/>
      <c r="EN48" s="314"/>
      <c r="EO48" s="314"/>
    </row>
    <row r="49" spans="1:145" ht="12" customHeight="1">
      <c r="A49" s="350" t="s">
        <v>64</v>
      </c>
      <c r="B49" s="156"/>
      <c r="C49" s="157"/>
      <c r="D49" s="157"/>
      <c r="E49" s="158"/>
      <c r="F49" s="159"/>
      <c r="G49" s="160"/>
      <c r="H49" s="158"/>
      <c r="I49" s="161"/>
      <c r="J49" s="161"/>
      <c r="K49" s="162"/>
      <c r="L49" s="272"/>
      <c r="M49" s="158"/>
      <c r="N49" s="158"/>
      <c r="O49" s="158"/>
      <c r="P49" s="281"/>
      <c r="Q49" s="160"/>
      <c r="R49" s="158"/>
      <c r="S49" s="158"/>
      <c r="T49" s="158"/>
      <c r="U49" s="163"/>
      <c r="V49" s="210">
        <v>45</v>
      </c>
      <c r="W49" s="211">
        <v>282</v>
      </c>
      <c r="X49" s="165">
        <f t="shared" si="47"/>
        <v>86</v>
      </c>
      <c r="Y49" s="166">
        <v>11</v>
      </c>
      <c r="Z49" s="212">
        <f t="shared" si="58"/>
        <v>327</v>
      </c>
      <c r="AA49" s="287">
        <v>44</v>
      </c>
      <c r="AB49" s="236">
        <v>110</v>
      </c>
      <c r="AC49" s="165">
        <f>SUM(AE48-AB49-AD48)</f>
        <v>46</v>
      </c>
      <c r="AD49" s="166">
        <v>3</v>
      </c>
      <c r="AE49" s="288">
        <f t="shared" si="37"/>
        <v>154</v>
      </c>
      <c r="AF49" s="234">
        <v>100</v>
      </c>
      <c r="AG49" s="211">
        <v>768</v>
      </c>
      <c r="AH49" s="165">
        <f>SUM(AJ48-AG49-AI48)</f>
        <v>90</v>
      </c>
      <c r="AI49" s="166">
        <v>62</v>
      </c>
      <c r="AJ49" s="212">
        <f t="shared" si="38"/>
        <v>868</v>
      </c>
      <c r="AK49" s="289">
        <v>51</v>
      </c>
      <c r="AL49" s="211">
        <v>301</v>
      </c>
      <c r="AM49" s="165">
        <f>SUM(AO48-AL49-AN48)</f>
        <v>53</v>
      </c>
      <c r="AN49" s="166">
        <v>17</v>
      </c>
      <c r="AO49" s="288">
        <f t="shared" si="39"/>
        <v>352</v>
      </c>
      <c r="AP49" s="235">
        <v>54</v>
      </c>
      <c r="AQ49" s="211">
        <v>197</v>
      </c>
      <c r="AR49" s="165">
        <f>SUM(AT48-AQ49-AS48)</f>
        <v>32</v>
      </c>
      <c r="AS49" s="166">
        <v>18</v>
      </c>
      <c r="AT49" s="212">
        <f t="shared" si="52"/>
        <v>251</v>
      </c>
      <c r="AU49" s="289">
        <v>52</v>
      </c>
      <c r="AV49" s="211">
        <v>312</v>
      </c>
      <c r="AW49" s="165">
        <f>SUM(AY48-AV49-AX48)</f>
        <v>45</v>
      </c>
      <c r="AX49" s="166">
        <v>33</v>
      </c>
      <c r="AY49" s="288">
        <f t="shared" si="53"/>
        <v>364</v>
      </c>
      <c r="AZ49" s="234">
        <v>50</v>
      </c>
      <c r="BA49" s="211">
        <v>278</v>
      </c>
      <c r="BB49" s="165">
        <f>SUM(BD48-BA49-BC48)</f>
        <v>53</v>
      </c>
      <c r="BC49" s="166">
        <v>14</v>
      </c>
      <c r="BD49" s="195">
        <f t="shared" si="54"/>
        <v>328</v>
      </c>
      <c r="BE49" s="293">
        <v>0</v>
      </c>
      <c r="BF49" s="211">
        <v>162</v>
      </c>
      <c r="BG49" s="165">
        <f>SUM(BI48-BF49-BH48)</f>
        <v>17</v>
      </c>
      <c r="BH49" s="166">
        <v>13</v>
      </c>
      <c r="BI49" s="250">
        <f t="shared" si="55"/>
        <v>162</v>
      </c>
      <c r="BJ49" s="231"/>
      <c r="BK49" s="211"/>
      <c r="BL49" s="165"/>
      <c r="BM49" s="166"/>
      <c r="BN49" s="195"/>
      <c r="BO49" s="258"/>
      <c r="BP49" s="254"/>
      <c r="BQ49" s="254"/>
      <c r="BR49" s="254"/>
      <c r="BS49" s="294"/>
      <c r="BT49" s="299"/>
      <c r="BU49" s="258"/>
      <c r="BV49" s="258"/>
      <c r="BW49" s="258"/>
      <c r="BX49" s="300"/>
      <c r="BY49" s="258"/>
      <c r="BZ49" s="258"/>
      <c r="CA49" s="258"/>
      <c r="CB49" s="258"/>
      <c r="CC49" s="304"/>
      <c r="CD49" s="299"/>
      <c r="CE49" s="258"/>
      <c r="CF49" s="258"/>
      <c r="CG49" s="258"/>
      <c r="CH49" s="300"/>
      <c r="CI49" s="258"/>
      <c r="CJ49" s="258"/>
      <c r="CK49" s="258"/>
      <c r="CL49" s="258"/>
      <c r="CM49" s="304"/>
      <c r="CN49" s="299"/>
      <c r="CO49" s="258"/>
      <c r="CP49" s="258"/>
      <c r="CQ49" s="258"/>
      <c r="CR49" s="300"/>
      <c r="CS49" s="299"/>
      <c r="CT49" s="258"/>
      <c r="CU49" s="258"/>
      <c r="CV49" s="258"/>
      <c r="CW49" s="300"/>
      <c r="CX49" s="258"/>
      <c r="CY49" s="258"/>
      <c r="CZ49" s="258"/>
      <c r="DA49" s="258"/>
      <c r="DB49" s="304"/>
      <c r="DC49" s="299"/>
      <c r="DD49" s="258"/>
      <c r="DE49" s="258"/>
      <c r="DF49" s="258"/>
      <c r="DG49" s="300"/>
      <c r="DH49" s="258"/>
      <c r="DI49" s="258"/>
      <c r="DJ49" s="258"/>
      <c r="DK49" s="258"/>
      <c r="DL49" s="304"/>
      <c r="DM49" s="299"/>
      <c r="DN49" s="258"/>
      <c r="DO49" s="258"/>
      <c r="DP49" s="258"/>
      <c r="DQ49" s="300"/>
      <c r="DR49" s="299"/>
      <c r="DS49" s="258"/>
      <c r="DT49" s="258"/>
      <c r="DU49" s="258"/>
      <c r="DV49" s="300"/>
      <c r="DW49" s="252">
        <f t="shared" si="12"/>
        <v>396</v>
      </c>
      <c r="DX49" s="179">
        <f t="shared" si="11"/>
        <v>2410</v>
      </c>
      <c r="DY49" s="222">
        <f t="shared" si="56"/>
        <v>422</v>
      </c>
      <c r="DZ49" s="221">
        <f t="shared" si="16"/>
        <v>171</v>
      </c>
      <c r="EA49" s="195">
        <f t="shared" si="57"/>
        <v>2806</v>
      </c>
      <c r="EB49" s="117" t="s">
        <v>85</v>
      </c>
      <c r="ED49" s="314"/>
      <c r="EE49" s="314"/>
      <c r="EF49" s="314"/>
      <c r="EG49" s="314"/>
      <c r="EH49" s="164">
        <f>SUM(DZ15:DZ50)</f>
        <v>3226</v>
      </c>
      <c r="EI49" s="314"/>
      <c r="EJ49" s="314" t="s">
        <v>90</v>
      </c>
      <c r="EK49" s="314"/>
      <c r="EL49" s="314"/>
      <c r="EM49" s="314"/>
      <c r="EN49" s="314"/>
      <c r="EO49" s="314"/>
    </row>
    <row r="50" spans="1:145" ht="12" customHeight="1">
      <c r="A50" s="120" t="s">
        <v>65</v>
      </c>
      <c r="B50" s="128"/>
      <c r="C50" s="113"/>
      <c r="D50" s="113"/>
      <c r="E50" s="110"/>
      <c r="F50" s="129"/>
      <c r="G50" s="132"/>
      <c r="H50" s="110"/>
      <c r="I50" s="110"/>
      <c r="J50" s="110"/>
      <c r="K50" s="133"/>
      <c r="L50" s="155"/>
      <c r="M50" s="110"/>
      <c r="N50" s="110"/>
      <c r="O50" s="110"/>
      <c r="P50" s="279"/>
      <c r="Q50" s="132"/>
      <c r="R50" s="110"/>
      <c r="S50" s="110"/>
      <c r="T50" s="110"/>
      <c r="U50" s="133"/>
      <c r="V50" s="213">
        <v>92</v>
      </c>
      <c r="W50" s="166">
        <v>263</v>
      </c>
      <c r="X50" s="165">
        <f t="shared" si="47"/>
        <v>53</v>
      </c>
      <c r="Y50" s="166">
        <v>14</v>
      </c>
      <c r="Z50" s="194">
        <f t="shared" si="58"/>
        <v>355</v>
      </c>
      <c r="AA50" s="230">
        <v>35</v>
      </c>
      <c r="AB50" s="165">
        <v>115</v>
      </c>
      <c r="AC50" s="165">
        <f>SUM(AE49-AB50-AD49)</f>
        <v>36</v>
      </c>
      <c r="AD50" s="166">
        <v>9</v>
      </c>
      <c r="AE50" s="249">
        <f>SUM(AA50+AB50)</f>
        <v>150</v>
      </c>
      <c r="AF50" s="213">
        <v>201</v>
      </c>
      <c r="AG50" s="166">
        <v>752</v>
      </c>
      <c r="AH50" s="165">
        <f>SUM(AJ49-AG50-AI49)</f>
        <v>54</v>
      </c>
      <c r="AI50" s="165">
        <v>100</v>
      </c>
      <c r="AJ50" s="194">
        <f t="shared" si="38"/>
        <v>953</v>
      </c>
      <c r="AK50" s="209">
        <v>82</v>
      </c>
      <c r="AL50" s="166">
        <v>309</v>
      </c>
      <c r="AM50" s="165">
        <f>SUM(AO49-AL50-AN49)</f>
        <v>26</v>
      </c>
      <c r="AN50" s="165">
        <v>18</v>
      </c>
      <c r="AO50" s="249">
        <f t="shared" si="39"/>
        <v>391</v>
      </c>
      <c r="AP50" s="232">
        <v>51</v>
      </c>
      <c r="AQ50" s="166">
        <v>201</v>
      </c>
      <c r="AR50" s="165">
        <f>SUM(AT49-AQ50-AS49)</f>
        <v>32</v>
      </c>
      <c r="AS50" s="166">
        <v>25</v>
      </c>
      <c r="AT50" s="194">
        <f t="shared" si="52"/>
        <v>252</v>
      </c>
      <c r="AU50" s="209">
        <v>107</v>
      </c>
      <c r="AV50" s="166">
        <v>298</v>
      </c>
      <c r="AW50" s="165">
        <f>SUM(AY49-AV50-AX49)</f>
        <v>33</v>
      </c>
      <c r="AX50" s="166">
        <v>15</v>
      </c>
      <c r="AY50" s="249">
        <f t="shared" si="53"/>
        <v>405</v>
      </c>
      <c r="AZ50" s="213">
        <v>151</v>
      </c>
      <c r="BA50" s="166">
        <v>269</v>
      </c>
      <c r="BB50" s="165">
        <f>SUM(BD49-BA50-BC49)</f>
        <v>45</v>
      </c>
      <c r="BC50" s="166">
        <v>13</v>
      </c>
      <c r="BD50" s="194">
        <f t="shared" si="54"/>
        <v>420</v>
      </c>
      <c r="BE50" s="230">
        <v>58</v>
      </c>
      <c r="BF50" s="166">
        <v>132</v>
      </c>
      <c r="BG50" s="165">
        <f>SUM(BI49-BF50-BH49)</f>
        <v>17</v>
      </c>
      <c r="BH50" s="166">
        <v>21</v>
      </c>
      <c r="BI50" s="249">
        <f t="shared" si="55"/>
        <v>190</v>
      </c>
      <c r="BJ50" s="232"/>
      <c r="BK50" s="166"/>
      <c r="BL50" s="165"/>
      <c r="BM50" s="166"/>
      <c r="BN50" s="194"/>
      <c r="BO50" s="230"/>
      <c r="BP50" s="166"/>
      <c r="BQ50" s="166"/>
      <c r="BR50" s="166"/>
      <c r="BS50" s="249"/>
      <c r="BT50" s="232"/>
      <c r="BU50" s="230"/>
      <c r="BV50" s="230"/>
      <c r="BW50" s="230"/>
      <c r="BX50" s="298"/>
      <c r="BY50" s="230"/>
      <c r="BZ50" s="230"/>
      <c r="CA50" s="230"/>
      <c r="CB50" s="230"/>
      <c r="CC50" s="303"/>
      <c r="CD50" s="232"/>
      <c r="CE50" s="230"/>
      <c r="CF50" s="230"/>
      <c r="CG50" s="230"/>
      <c r="CH50" s="298"/>
      <c r="CI50" s="230"/>
      <c r="CJ50" s="230"/>
      <c r="CK50" s="230"/>
      <c r="CL50" s="230"/>
      <c r="CM50" s="303"/>
      <c r="CN50" s="232"/>
      <c r="CO50" s="230"/>
      <c r="CP50" s="230"/>
      <c r="CQ50" s="230"/>
      <c r="CR50" s="298"/>
      <c r="CS50" s="232"/>
      <c r="CT50" s="230"/>
      <c r="CU50" s="230"/>
      <c r="CV50" s="230"/>
      <c r="CW50" s="298"/>
      <c r="CX50" s="230"/>
      <c r="CY50" s="230"/>
      <c r="CZ50" s="230"/>
      <c r="DA50" s="230"/>
      <c r="DB50" s="303"/>
      <c r="DC50" s="232"/>
      <c r="DD50" s="230"/>
      <c r="DE50" s="230"/>
      <c r="DF50" s="230"/>
      <c r="DG50" s="298"/>
      <c r="DH50" s="230"/>
      <c r="DI50" s="230"/>
      <c r="DJ50" s="230"/>
      <c r="DK50" s="230"/>
      <c r="DL50" s="303"/>
      <c r="DM50" s="232"/>
      <c r="DN50" s="230"/>
      <c r="DO50" s="230"/>
      <c r="DP50" s="230"/>
      <c r="DQ50" s="298"/>
      <c r="DR50" s="232"/>
      <c r="DS50" s="230"/>
      <c r="DT50" s="230"/>
      <c r="DU50" s="230"/>
      <c r="DV50" s="298"/>
      <c r="DW50" s="252">
        <f t="shared" si="12"/>
        <v>777</v>
      </c>
      <c r="DX50" s="180">
        <f t="shared" si="11"/>
        <v>2339</v>
      </c>
      <c r="DY50" s="165">
        <f t="shared" si="56"/>
        <v>296</v>
      </c>
      <c r="DZ50" s="223">
        <f t="shared" si="16"/>
        <v>215</v>
      </c>
      <c r="EA50" s="194">
        <f t="shared" si="57"/>
        <v>3116</v>
      </c>
      <c r="EB50" s="117" t="s">
        <v>85</v>
      </c>
      <c r="ED50" s="314"/>
      <c r="EE50" s="314"/>
      <c r="EF50" s="314"/>
      <c r="EG50" s="314"/>
      <c r="EH50" s="314">
        <f>SUM(DW8:DW51)</f>
        <v>14182</v>
      </c>
      <c r="EI50" s="314" t="s">
        <v>86</v>
      </c>
      <c r="EJ50" s="314"/>
      <c r="EK50" s="314"/>
      <c r="EL50" s="314"/>
      <c r="EM50" s="314"/>
      <c r="EN50" s="314"/>
      <c r="EO50" s="314"/>
    </row>
    <row r="51" spans="1:145" ht="12" customHeight="1">
      <c r="A51" s="143" t="s">
        <v>66</v>
      </c>
      <c r="B51" s="128"/>
      <c r="C51" s="113"/>
      <c r="D51" s="113"/>
      <c r="E51" s="110"/>
      <c r="F51" s="129"/>
      <c r="G51" s="132"/>
      <c r="H51" s="110"/>
      <c r="I51" s="110"/>
      <c r="J51" s="110"/>
      <c r="K51" s="133"/>
      <c r="L51" s="155"/>
      <c r="M51" s="110"/>
      <c r="N51" s="110"/>
      <c r="O51" s="110"/>
      <c r="P51" s="279"/>
      <c r="Q51" s="132"/>
      <c r="R51" s="110"/>
      <c r="S51" s="110"/>
      <c r="T51" s="110"/>
      <c r="U51" s="133"/>
      <c r="V51" s="213">
        <v>32</v>
      </c>
      <c r="W51" s="166">
        <f>+Z51-V51</f>
        <v>283</v>
      </c>
      <c r="X51" s="165">
        <v>58</v>
      </c>
      <c r="Y51" s="166">
        <v>12</v>
      </c>
      <c r="Z51" s="194">
        <v>315</v>
      </c>
      <c r="AA51" s="230">
        <v>24</v>
      </c>
      <c r="AB51" s="165">
        <f>+AE51-AA51</f>
        <v>119</v>
      </c>
      <c r="AC51" s="165">
        <v>22</v>
      </c>
      <c r="AD51" s="166">
        <v>12</v>
      </c>
      <c r="AE51" s="249">
        <v>143</v>
      </c>
      <c r="AF51" s="213">
        <v>1</v>
      </c>
      <c r="AG51" s="166">
        <f>+AJ51-AF51</f>
        <v>756</v>
      </c>
      <c r="AH51" s="165">
        <v>97</v>
      </c>
      <c r="AI51" s="165">
        <v>95</v>
      </c>
      <c r="AJ51" s="194">
        <v>757</v>
      </c>
      <c r="AK51" s="209">
        <v>45</v>
      </c>
      <c r="AL51" s="166">
        <f>+AO51-AK51</f>
        <v>317</v>
      </c>
      <c r="AM51" s="165">
        <v>56</v>
      </c>
      <c r="AN51" s="165">
        <v>24</v>
      </c>
      <c r="AO51" s="249">
        <v>362</v>
      </c>
      <c r="AP51" s="232">
        <v>0</v>
      </c>
      <c r="AQ51" s="166">
        <f>+AT51-AP51</f>
        <v>207</v>
      </c>
      <c r="AR51" s="165">
        <v>20</v>
      </c>
      <c r="AS51" s="166">
        <v>20</v>
      </c>
      <c r="AT51" s="194">
        <v>207</v>
      </c>
      <c r="AU51" s="209">
        <v>53</v>
      </c>
      <c r="AV51" s="166">
        <f>+AY51-AU51</f>
        <v>334</v>
      </c>
      <c r="AW51" s="165">
        <v>56</v>
      </c>
      <c r="AX51" s="166">
        <v>43</v>
      </c>
      <c r="AY51" s="249">
        <v>387</v>
      </c>
      <c r="AZ51" s="213">
        <v>50</v>
      </c>
      <c r="BA51" s="166">
        <f>+BD51-AZ51</f>
        <v>341</v>
      </c>
      <c r="BB51" s="165">
        <v>66</v>
      </c>
      <c r="BC51" s="166">
        <v>20</v>
      </c>
      <c r="BD51" s="194">
        <v>391</v>
      </c>
      <c r="BE51" s="230">
        <v>21</v>
      </c>
      <c r="BF51" s="166">
        <f>+BI51-BE51</f>
        <v>167</v>
      </c>
      <c r="BG51" s="165">
        <v>2</v>
      </c>
      <c r="BH51" s="166">
        <v>8</v>
      </c>
      <c r="BI51" s="249">
        <v>188</v>
      </c>
      <c r="BJ51" s="232"/>
      <c r="BK51" s="166"/>
      <c r="BL51" s="165"/>
      <c r="BM51" s="166"/>
      <c r="BN51" s="194"/>
      <c r="BO51" s="230"/>
      <c r="BP51" s="166"/>
      <c r="BQ51" s="166"/>
      <c r="BR51" s="166"/>
      <c r="BS51" s="249"/>
      <c r="BT51" s="232"/>
      <c r="BU51" s="230"/>
      <c r="BV51" s="230"/>
      <c r="BW51" s="230"/>
      <c r="BX51" s="298"/>
      <c r="BY51" s="230"/>
      <c r="BZ51" s="230"/>
      <c r="CA51" s="230"/>
      <c r="CB51" s="230"/>
      <c r="CC51" s="303"/>
      <c r="CD51" s="232"/>
      <c r="CE51" s="230"/>
      <c r="CF51" s="230"/>
      <c r="CG51" s="230"/>
      <c r="CH51" s="298"/>
      <c r="CI51" s="230"/>
      <c r="CJ51" s="230"/>
      <c r="CK51" s="230"/>
      <c r="CL51" s="230"/>
      <c r="CM51" s="303"/>
      <c r="CN51" s="232"/>
      <c r="CO51" s="230"/>
      <c r="CP51" s="230"/>
      <c r="CQ51" s="230"/>
      <c r="CR51" s="298"/>
      <c r="CS51" s="232"/>
      <c r="CT51" s="230"/>
      <c r="CU51" s="230"/>
      <c r="CV51" s="230"/>
      <c r="CW51" s="298"/>
      <c r="CX51" s="230"/>
      <c r="CY51" s="230"/>
      <c r="CZ51" s="230"/>
      <c r="DA51" s="230"/>
      <c r="DB51" s="303"/>
      <c r="DC51" s="232"/>
      <c r="DD51" s="230"/>
      <c r="DE51" s="230"/>
      <c r="DF51" s="230"/>
      <c r="DG51" s="298"/>
      <c r="DH51" s="230"/>
      <c r="DI51" s="230"/>
      <c r="DJ51" s="230"/>
      <c r="DK51" s="230"/>
      <c r="DL51" s="303"/>
      <c r="DM51" s="232"/>
      <c r="DN51" s="230"/>
      <c r="DO51" s="230"/>
      <c r="DP51" s="230"/>
      <c r="DQ51" s="298"/>
      <c r="DR51" s="232"/>
      <c r="DS51" s="230"/>
      <c r="DT51" s="230"/>
      <c r="DU51" s="230"/>
      <c r="DV51" s="298"/>
      <c r="DW51" s="252">
        <f t="shared" si="12"/>
        <v>226</v>
      </c>
      <c r="DX51" s="180">
        <f t="shared" si="11"/>
        <v>2524</v>
      </c>
      <c r="DY51" s="165">
        <f t="shared" si="56"/>
        <v>377</v>
      </c>
      <c r="DZ51" s="223">
        <f t="shared" si="16"/>
        <v>234</v>
      </c>
      <c r="EA51" s="194">
        <f t="shared" si="57"/>
        <v>2750</v>
      </c>
      <c r="EB51" s="117"/>
      <c r="ED51" s="314"/>
      <c r="EE51" s="314"/>
      <c r="EF51" s="314"/>
      <c r="EG51" s="314"/>
      <c r="EH51" s="314"/>
      <c r="EI51" s="314" t="s">
        <v>89</v>
      </c>
      <c r="EJ51" s="314"/>
      <c r="EK51" s="314"/>
      <c r="EL51" s="314"/>
      <c r="EM51" s="314"/>
      <c r="EN51" s="314"/>
      <c r="EO51" s="314"/>
    </row>
    <row r="52" spans="1:145" ht="12" customHeight="1">
      <c r="A52" s="120" t="s">
        <v>67</v>
      </c>
      <c r="B52" s="128"/>
      <c r="C52" s="113"/>
      <c r="D52" s="113"/>
      <c r="E52" s="110"/>
      <c r="F52" s="129"/>
      <c r="G52" s="132"/>
      <c r="H52" s="110"/>
      <c r="I52" s="110"/>
      <c r="J52" s="110"/>
      <c r="K52" s="133"/>
      <c r="L52" s="155"/>
      <c r="M52" s="110"/>
      <c r="N52" s="110"/>
      <c r="O52" s="110"/>
      <c r="P52" s="279"/>
      <c r="Q52" s="132"/>
      <c r="R52" s="110"/>
      <c r="S52" s="110"/>
      <c r="T52" s="110"/>
      <c r="U52" s="133"/>
      <c r="V52" s="213">
        <v>90</v>
      </c>
      <c r="W52" s="166">
        <v>254</v>
      </c>
      <c r="X52" s="165">
        <v>49</v>
      </c>
      <c r="Y52" s="166">
        <v>13</v>
      </c>
      <c r="Z52" s="194">
        <f t="shared" si="58"/>
        <v>344</v>
      </c>
      <c r="AA52" s="230">
        <v>45</v>
      </c>
      <c r="AB52" s="165">
        <v>104</v>
      </c>
      <c r="AC52" s="165">
        <v>27</v>
      </c>
      <c r="AD52" s="166">
        <v>12</v>
      </c>
      <c r="AE52" s="249">
        <f t="shared" si="37"/>
        <v>149</v>
      </c>
      <c r="AF52" s="213">
        <v>166</v>
      </c>
      <c r="AG52" s="166">
        <v>657</v>
      </c>
      <c r="AH52" s="165">
        <v>5</v>
      </c>
      <c r="AI52" s="165">
        <v>72</v>
      </c>
      <c r="AJ52" s="194">
        <f t="shared" si="38"/>
        <v>823</v>
      </c>
      <c r="AK52" s="209">
        <v>80</v>
      </c>
      <c r="AL52" s="166">
        <v>304</v>
      </c>
      <c r="AM52" s="165">
        <v>34</v>
      </c>
      <c r="AN52" s="165">
        <v>14</v>
      </c>
      <c r="AO52" s="249">
        <f t="shared" si="39"/>
        <v>384</v>
      </c>
      <c r="AP52" s="232">
        <v>42</v>
      </c>
      <c r="AQ52" s="166">
        <v>172</v>
      </c>
      <c r="AR52" s="165">
        <v>15</v>
      </c>
      <c r="AS52" s="166">
        <v>11</v>
      </c>
      <c r="AT52" s="194">
        <f t="shared" si="52"/>
        <v>214</v>
      </c>
      <c r="AU52" s="209">
        <v>138</v>
      </c>
      <c r="AV52" s="166">
        <v>340</v>
      </c>
      <c r="AW52" s="165">
        <v>4</v>
      </c>
      <c r="AX52" s="166">
        <v>39</v>
      </c>
      <c r="AY52" s="249">
        <f t="shared" si="53"/>
        <v>478</v>
      </c>
      <c r="AZ52" s="213">
        <v>124</v>
      </c>
      <c r="BA52" s="166">
        <v>295</v>
      </c>
      <c r="BB52" s="165">
        <v>76</v>
      </c>
      <c r="BC52" s="166">
        <v>14</v>
      </c>
      <c r="BD52" s="194">
        <f t="shared" si="54"/>
        <v>419</v>
      </c>
      <c r="BE52" s="230">
        <v>44</v>
      </c>
      <c r="BF52" s="166">
        <v>158</v>
      </c>
      <c r="BG52" s="165">
        <v>22</v>
      </c>
      <c r="BH52" s="166">
        <v>14</v>
      </c>
      <c r="BI52" s="249">
        <f>SUM(BE52+BF52)</f>
        <v>202</v>
      </c>
      <c r="BJ52" s="232"/>
      <c r="BK52" s="166"/>
      <c r="BL52" s="165"/>
      <c r="BM52" s="166"/>
      <c r="BN52" s="194"/>
      <c r="BO52" s="230"/>
      <c r="BP52" s="166"/>
      <c r="BQ52" s="166"/>
      <c r="BR52" s="166"/>
      <c r="BS52" s="249"/>
      <c r="BT52" s="232"/>
      <c r="BU52" s="230"/>
      <c r="BV52" s="230"/>
      <c r="BW52" s="230"/>
      <c r="BX52" s="298"/>
      <c r="BY52" s="230"/>
      <c r="BZ52" s="230"/>
      <c r="CA52" s="230"/>
      <c r="CB52" s="230"/>
      <c r="CC52" s="303"/>
      <c r="CD52" s="232"/>
      <c r="CE52" s="230"/>
      <c r="CF52" s="230"/>
      <c r="CG52" s="230"/>
      <c r="CH52" s="298"/>
      <c r="CI52" s="230"/>
      <c r="CJ52" s="230"/>
      <c r="CK52" s="230"/>
      <c r="CL52" s="230"/>
      <c r="CM52" s="303"/>
      <c r="CN52" s="232"/>
      <c r="CO52" s="230"/>
      <c r="CP52" s="230"/>
      <c r="CQ52" s="230"/>
      <c r="CR52" s="298"/>
      <c r="CS52" s="232"/>
      <c r="CT52" s="230"/>
      <c r="CU52" s="230"/>
      <c r="CV52" s="230"/>
      <c r="CW52" s="298"/>
      <c r="CX52" s="230"/>
      <c r="CY52" s="230"/>
      <c r="CZ52" s="230"/>
      <c r="DA52" s="230"/>
      <c r="DB52" s="303"/>
      <c r="DC52" s="232"/>
      <c r="DD52" s="230"/>
      <c r="DE52" s="230"/>
      <c r="DF52" s="230"/>
      <c r="DG52" s="298"/>
      <c r="DH52" s="230"/>
      <c r="DI52" s="230"/>
      <c r="DJ52" s="230"/>
      <c r="DK52" s="230"/>
      <c r="DL52" s="303"/>
      <c r="DM52" s="232"/>
      <c r="DN52" s="230"/>
      <c r="DO52" s="230"/>
      <c r="DP52" s="230"/>
      <c r="DQ52" s="298"/>
      <c r="DR52" s="232"/>
      <c r="DS52" s="230"/>
      <c r="DT52" s="230"/>
      <c r="DU52" s="230"/>
      <c r="DV52" s="298"/>
      <c r="DW52" s="252">
        <f t="shared" si="12"/>
        <v>729</v>
      </c>
      <c r="DX52" s="180">
        <f t="shared" si="11"/>
        <v>2284</v>
      </c>
      <c r="DY52" s="165">
        <f t="shared" si="56"/>
        <v>232</v>
      </c>
      <c r="DZ52" s="223">
        <f t="shared" si="16"/>
        <v>189</v>
      </c>
      <c r="EA52" s="194">
        <f t="shared" si="57"/>
        <v>3013</v>
      </c>
      <c r="EB52" s="117"/>
      <c r="ED52" s="314"/>
      <c r="EE52" s="314"/>
      <c r="EF52" s="314"/>
      <c r="EG52" s="314"/>
      <c r="EH52" s="314"/>
      <c r="EI52" s="351"/>
      <c r="EJ52" s="314"/>
      <c r="EK52" s="314"/>
      <c r="EL52" s="314"/>
      <c r="EM52" s="314"/>
      <c r="EN52" s="314"/>
      <c r="EO52" s="314"/>
    </row>
    <row r="53" spans="1:145" ht="12" customHeight="1">
      <c r="A53" s="143" t="s">
        <v>68</v>
      </c>
      <c r="B53" s="128"/>
      <c r="C53" s="113"/>
      <c r="D53" s="113"/>
      <c r="E53" s="110"/>
      <c r="F53" s="129"/>
      <c r="G53" s="132"/>
      <c r="H53" s="110"/>
      <c r="I53" s="110"/>
      <c r="J53" s="110"/>
      <c r="K53" s="133"/>
      <c r="L53" s="155"/>
      <c r="M53" s="110"/>
      <c r="N53" s="110"/>
      <c r="O53" s="110"/>
      <c r="P53" s="279"/>
      <c r="Q53" s="132"/>
      <c r="R53" s="110"/>
      <c r="S53" s="110"/>
      <c r="T53" s="110"/>
      <c r="U53" s="133"/>
      <c r="V53" s="213">
        <v>5</v>
      </c>
      <c r="W53" s="166">
        <v>272</v>
      </c>
      <c r="X53" s="165">
        <v>59</v>
      </c>
      <c r="Y53" s="166">
        <v>19</v>
      </c>
      <c r="Z53" s="194">
        <f t="shared" si="58"/>
        <v>277</v>
      </c>
      <c r="AA53" s="230">
        <v>0</v>
      </c>
      <c r="AB53" s="165">
        <v>111</v>
      </c>
      <c r="AC53" s="165">
        <v>26</v>
      </c>
      <c r="AD53" s="166">
        <v>10</v>
      </c>
      <c r="AE53" s="249">
        <f t="shared" si="37"/>
        <v>111</v>
      </c>
      <c r="AF53" s="213">
        <v>19</v>
      </c>
      <c r="AG53" s="166">
        <v>655</v>
      </c>
      <c r="AH53" s="165">
        <v>96</v>
      </c>
      <c r="AI53" s="165">
        <v>51</v>
      </c>
      <c r="AJ53" s="194">
        <f t="shared" si="38"/>
        <v>674</v>
      </c>
      <c r="AK53" s="209">
        <v>24</v>
      </c>
      <c r="AL53" s="166">
        <v>318</v>
      </c>
      <c r="AM53" s="165">
        <v>52</v>
      </c>
      <c r="AN53" s="165">
        <v>35</v>
      </c>
      <c r="AO53" s="249">
        <f t="shared" si="39"/>
        <v>342</v>
      </c>
      <c r="AP53" s="232">
        <v>0</v>
      </c>
      <c r="AQ53" s="166">
        <v>179</v>
      </c>
      <c r="AR53" s="165">
        <v>24</v>
      </c>
      <c r="AS53" s="166">
        <v>14</v>
      </c>
      <c r="AT53" s="194">
        <f t="shared" si="52"/>
        <v>179</v>
      </c>
      <c r="AU53" s="209">
        <v>12</v>
      </c>
      <c r="AV53" s="166">
        <v>346</v>
      </c>
      <c r="AW53" s="165">
        <v>93</v>
      </c>
      <c r="AX53" s="166">
        <v>16</v>
      </c>
      <c r="AY53" s="249">
        <f t="shared" si="53"/>
        <v>358</v>
      </c>
      <c r="AZ53" s="213">
        <v>38</v>
      </c>
      <c r="BA53" s="166">
        <v>342</v>
      </c>
      <c r="BB53" s="165">
        <v>63</v>
      </c>
      <c r="BC53" s="166">
        <v>23</v>
      </c>
      <c r="BD53" s="194">
        <f t="shared" si="54"/>
        <v>380</v>
      </c>
      <c r="BE53" s="230">
        <v>10</v>
      </c>
      <c r="BF53" s="166">
        <v>171</v>
      </c>
      <c r="BG53" s="165">
        <v>17</v>
      </c>
      <c r="BH53" s="166">
        <v>20</v>
      </c>
      <c r="BI53" s="249">
        <f t="shared" si="55"/>
        <v>181</v>
      </c>
      <c r="BJ53" s="232"/>
      <c r="BK53" s="166"/>
      <c r="BL53" s="165"/>
      <c r="BM53" s="166"/>
      <c r="BN53" s="194"/>
      <c r="BO53" s="230"/>
      <c r="BP53" s="166"/>
      <c r="BQ53" s="166"/>
      <c r="BR53" s="166"/>
      <c r="BS53" s="249"/>
      <c r="BT53" s="232"/>
      <c r="BU53" s="230"/>
      <c r="BV53" s="230"/>
      <c r="BW53" s="230"/>
      <c r="BX53" s="298"/>
      <c r="BY53" s="230"/>
      <c r="BZ53" s="230"/>
      <c r="CA53" s="230"/>
      <c r="CB53" s="230"/>
      <c r="CC53" s="303"/>
      <c r="CD53" s="232"/>
      <c r="CE53" s="230"/>
      <c r="CF53" s="230"/>
      <c r="CG53" s="230"/>
      <c r="CH53" s="298"/>
      <c r="CI53" s="230"/>
      <c r="CJ53" s="230"/>
      <c r="CK53" s="230"/>
      <c r="CL53" s="230"/>
      <c r="CM53" s="303"/>
      <c r="CN53" s="232"/>
      <c r="CO53" s="230"/>
      <c r="CP53" s="230"/>
      <c r="CQ53" s="230"/>
      <c r="CR53" s="298"/>
      <c r="CS53" s="232"/>
      <c r="CT53" s="230"/>
      <c r="CU53" s="230"/>
      <c r="CV53" s="230"/>
      <c r="CW53" s="298"/>
      <c r="CX53" s="230"/>
      <c r="CY53" s="230"/>
      <c r="CZ53" s="230"/>
      <c r="DA53" s="230"/>
      <c r="DB53" s="303"/>
      <c r="DC53" s="232"/>
      <c r="DD53" s="230"/>
      <c r="DE53" s="230"/>
      <c r="DF53" s="230"/>
      <c r="DG53" s="298"/>
      <c r="DH53" s="230"/>
      <c r="DI53" s="230"/>
      <c r="DJ53" s="230"/>
      <c r="DK53" s="230"/>
      <c r="DL53" s="303"/>
      <c r="DM53" s="232"/>
      <c r="DN53" s="230"/>
      <c r="DO53" s="230"/>
      <c r="DP53" s="230"/>
      <c r="DQ53" s="298"/>
      <c r="DR53" s="232"/>
      <c r="DS53" s="230"/>
      <c r="DT53" s="230"/>
      <c r="DU53" s="230"/>
      <c r="DV53" s="298"/>
      <c r="DW53" s="252">
        <f t="shared" si="12"/>
        <v>108</v>
      </c>
      <c r="DX53" s="179">
        <f t="shared" si="11"/>
        <v>2394</v>
      </c>
      <c r="DY53" s="224">
        <f t="shared" si="56"/>
        <v>430</v>
      </c>
      <c r="DZ53" s="221">
        <f t="shared" si="16"/>
        <v>188</v>
      </c>
      <c r="EA53" s="194">
        <f t="shared" si="57"/>
        <v>2502</v>
      </c>
      <c r="EB53" s="323"/>
      <c r="ED53" s="314"/>
      <c r="EE53" s="314"/>
      <c r="EF53" s="314"/>
      <c r="EG53" s="314"/>
      <c r="EH53" s="314"/>
      <c r="EI53" s="314"/>
      <c r="EJ53" s="314"/>
      <c r="EK53" s="314"/>
      <c r="EL53" s="314"/>
      <c r="EM53" s="314"/>
      <c r="EN53" s="314"/>
      <c r="EO53" s="314"/>
    </row>
    <row r="54" spans="1:145" ht="12" customHeight="1">
      <c r="A54" s="120" t="s">
        <v>69</v>
      </c>
      <c r="B54" s="128"/>
      <c r="C54" s="113"/>
      <c r="D54" s="113"/>
      <c r="E54" s="110"/>
      <c r="F54" s="129"/>
      <c r="G54" s="132"/>
      <c r="H54" s="110"/>
      <c r="I54" s="110"/>
      <c r="J54" s="110"/>
      <c r="K54" s="133"/>
      <c r="L54" s="155"/>
      <c r="M54" s="110"/>
      <c r="N54" s="110"/>
      <c r="O54" s="110"/>
      <c r="P54" s="279"/>
      <c r="Q54" s="132"/>
      <c r="R54" s="110"/>
      <c r="S54" s="110"/>
      <c r="T54" s="110"/>
      <c r="U54" s="133"/>
      <c r="V54" s="213">
        <v>83</v>
      </c>
      <c r="W54" s="166">
        <v>246</v>
      </c>
      <c r="X54" s="165">
        <v>12</v>
      </c>
      <c r="Y54" s="166">
        <v>18</v>
      </c>
      <c r="Z54" s="194">
        <v>329</v>
      </c>
      <c r="AA54" s="230">
        <v>42</v>
      </c>
      <c r="AB54" s="165">
        <v>97</v>
      </c>
      <c r="AC54" s="165">
        <v>4</v>
      </c>
      <c r="AD54" s="166">
        <v>3</v>
      </c>
      <c r="AE54" s="249">
        <v>139</v>
      </c>
      <c r="AF54" s="213">
        <v>94</v>
      </c>
      <c r="AG54" s="166">
        <v>618</v>
      </c>
      <c r="AH54" s="165">
        <v>5</v>
      </c>
      <c r="AI54" s="165">
        <v>89</v>
      </c>
      <c r="AJ54" s="194">
        <v>712</v>
      </c>
      <c r="AK54" s="209">
        <v>53</v>
      </c>
      <c r="AL54" s="166">
        <v>295</v>
      </c>
      <c r="AM54" s="165">
        <v>12</v>
      </c>
      <c r="AN54" s="165">
        <v>36</v>
      </c>
      <c r="AO54" s="249">
        <f t="shared" si="39"/>
        <v>348</v>
      </c>
      <c r="AP54" s="232">
        <v>49</v>
      </c>
      <c r="AQ54" s="166">
        <v>160</v>
      </c>
      <c r="AR54" s="165">
        <v>5</v>
      </c>
      <c r="AS54" s="166">
        <v>14</v>
      </c>
      <c r="AT54" s="194">
        <f t="shared" si="52"/>
        <v>209</v>
      </c>
      <c r="AU54" s="209">
        <v>86</v>
      </c>
      <c r="AV54" s="166">
        <v>325</v>
      </c>
      <c r="AW54" s="165">
        <v>17</v>
      </c>
      <c r="AX54" s="166">
        <v>42</v>
      </c>
      <c r="AY54" s="249">
        <f t="shared" si="53"/>
        <v>411</v>
      </c>
      <c r="AZ54" s="213">
        <v>100</v>
      </c>
      <c r="BA54" s="166">
        <v>308</v>
      </c>
      <c r="BB54" s="165">
        <v>49</v>
      </c>
      <c r="BC54" s="166">
        <v>21</v>
      </c>
      <c r="BD54" s="194">
        <f t="shared" si="54"/>
        <v>408</v>
      </c>
      <c r="BE54" s="230">
        <v>84</v>
      </c>
      <c r="BF54" s="166">
        <v>147</v>
      </c>
      <c r="BG54" s="165">
        <v>14</v>
      </c>
      <c r="BH54" s="166">
        <v>25</v>
      </c>
      <c r="BI54" s="249">
        <f t="shared" si="55"/>
        <v>231</v>
      </c>
      <c r="BJ54" s="232">
        <v>92</v>
      </c>
      <c r="BK54" s="166">
        <v>0</v>
      </c>
      <c r="BL54" s="165">
        <v>0</v>
      </c>
      <c r="BM54" s="166">
        <v>0</v>
      </c>
      <c r="BN54" s="194">
        <f t="shared" ref="BN54:BN61" si="59">SUM(BJ54+BK54)</f>
        <v>92</v>
      </c>
      <c r="BO54" s="230"/>
      <c r="BP54" s="166"/>
      <c r="BQ54" s="166"/>
      <c r="BR54" s="166"/>
      <c r="BS54" s="249"/>
      <c r="BT54" s="232"/>
      <c r="BU54" s="230"/>
      <c r="BV54" s="230"/>
      <c r="BW54" s="230"/>
      <c r="BX54" s="298"/>
      <c r="BY54" s="230"/>
      <c r="BZ54" s="230"/>
      <c r="CA54" s="230"/>
      <c r="CB54" s="230"/>
      <c r="CC54" s="303"/>
      <c r="CD54" s="232"/>
      <c r="CE54" s="230"/>
      <c r="CF54" s="230"/>
      <c r="CG54" s="230"/>
      <c r="CH54" s="298"/>
      <c r="CI54" s="230"/>
      <c r="CJ54" s="230"/>
      <c r="CK54" s="230"/>
      <c r="CL54" s="230"/>
      <c r="CM54" s="303"/>
      <c r="CN54" s="232"/>
      <c r="CO54" s="230"/>
      <c r="CP54" s="230"/>
      <c r="CQ54" s="230"/>
      <c r="CR54" s="298"/>
      <c r="CS54" s="232"/>
      <c r="CT54" s="230"/>
      <c r="CU54" s="230"/>
      <c r="CV54" s="230"/>
      <c r="CW54" s="298"/>
      <c r="CX54" s="230"/>
      <c r="CY54" s="230"/>
      <c r="CZ54" s="230"/>
      <c r="DA54" s="230"/>
      <c r="DB54" s="303"/>
      <c r="DC54" s="232"/>
      <c r="DD54" s="230"/>
      <c r="DE54" s="230"/>
      <c r="DF54" s="230"/>
      <c r="DG54" s="298"/>
      <c r="DH54" s="230"/>
      <c r="DI54" s="230"/>
      <c r="DJ54" s="230"/>
      <c r="DK54" s="230"/>
      <c r="DL54" s="303"/>
      <c r="DM54" s="232"/>
      <c r="DN54" s="230"/>
      <c r="DO54" s="230"/>
      <c r="DP54" s="230"/>
      <c r="DQ54" s="298"/>
      <c r="DR54" s="232"/>
      <c r="DS54" s="230"/>
      <c r="DT54" s="230"/>
      <c r="DU54" s="230"/>
      <c r="DV54" s="298"/>
      <c r="DW54" s="252">
        <f t="shared" si="12"/>
        <v>683</v>
      </c>
      <c r="DX54" s="179">
        <f t="shared" si="11"/>
        <v>2196</v>
      </c>
      <c r="DY54" s="224">
        <f t="shared" si="56"/>
        <v>118</v>
      </c>
      <c r="DZ54" s="221">
        <f t="shared" si="16"/>
        <v>248</v>
      </c>
      <c r="EA54" s="194">
        <f t="shared" si="57"/>
        <v>2879</v>
      </c>
      <c r="EB54" s="323"/>
      <c r="ED54" s="314"/>
      <c r="EE54" s="314"/>
      <c r="EF54" s="314"/>
      <c r="EG54" s="314"/>
      <c r="EH54" s="314" t="s">
        <v>109</v>
      </c>
      <c r="EI54" s="314"/>
      <c r="EJ54" s="314"/>
      <c r="EK54" s="314"/>
      <c r="EL54" s="314"/>
      <c r="EM54" s="314"/>
      <c r="EN54" s="314"/>
      <c r="EO54" s="314"/>
    </row>
    <row r="55" spans="1:145" ht="12" customHeight="1">
      <c r="A55" s="143" t="s">
        <v>70</v>
      </c>
      <c r="B55" s="128"/>
      <c r="C55" s="113"/>
      <c r="D55" s="113"/>
      <c r="E55" s="110"/>
      <c r="F55" s="129"/>
      <c r="G55" s="132"/>
      <c r="H55" s="110"/>
      <c r="I55" s="110"/>
      <c r="J55" s="110"/>
      <c r="K55" s="133"/>
      <c r="L55" s="155"/>
      <c r="M55" s="110"/>
      <c r="N55" s="110"/>
      <c r="O55" s="110"/>
      <c r="P55" s="279"/>
      <c r="Q55" s="132"/>
      <c r="R55" s="110"/>
      <c r="S55" s="110"/>
      <c r="T55" s="110"/>
      <c r="U55" s="133"/>
      <c r="V55" s="213">
        <v>0</v>
      </c>
      <c r="W55" s="166">
        <v>260</v>
      </c>
      <c r="X55" s="165">
        <v>51</v>
      </c>
      <c r="Y55" s="166">
        <v>21</v>
      </c>
      <c r="Z55" s="194">
        <f t="shared" si="58"/>
        <v>260</v>
      </c>
      <c r="AA55" s="230">
        <v>0</v>
      </c>
      <c r="AB55" s="165">
        <v>122</v>
      </c>
      <c r="AC55" s="165">
        <v>14</v>
      </c>
      <c r="AD55" s="166">
        <v>7</v>
      </c>
      <c r="AE55" s="249">
        <f t="shared" si="37"/>
        <v>122</v>
      </c>
      <c r="AF55" s="213">
        <v>0</v>
      </c>
      <c r="AG55" s="166">
        <v>583</v>
      </c>
      <c r="AH55" s="165">
        <v>40</v>
      </c>
      <c r="AI55" s="165">
        <v>59</v>
      </c>
      <c r="AJ55" s="194">
        <f t="shared" si="38"/>
        <v>583</v>
      </c>
      <c r="AK55" s="209">
        <v>0</v>
      </c>
      <c r="AL55" s="166">
        <v>283</v>
      </c>
      <c r="AM55" s="165">
        <v>29</v>
      </c>
      <c r="AN55" s="165">
        <v>19</v>
      </c>
      <c r="AO55" s="249">
        <f t="shared" si="39"/>
        <v>283</v>
      </c>
      <c r="AP55" s="232">
        <v>0</v>
      </c>
      <c r="AQ55" s="166">
        <v>166</v>
      </c>
      <c r="AR55" s="165">
        <v>29</v>
      </c>
      <c r="AS55" s="166">
        <v>13</v>
      </c>
      <c r="AT55" s="194">
        <f t="shared" si="52"/>
        <v>166</v>
      </c>
      <c r="AU55" s="209">
        <v>0</v>
      </c>
      <c r="AV55" s="166">
        <v>329</v>
      </c>
      <c r="AW55" s="165">
        <v>40</v>
      </c>
      <c r="AX55" s="166">
        <v>25</v>
      </c>
      <c r="AY55" s="249">
        <f t="shared" si="53"/>
        <v>329</v>
      </c>
      <c r="AZ55" s="213">
        <v>0</v>
      </c>
      <c r="BA55" s="166">
        <v>303</v>
      </c>
      <c r="BB55" s="165">
        <v>84</v>
      </c>
      <c r="BC55" s="166">
        <v>20</v>
      </c>
      <c r="BD55" s="194">
        <f t="shared" si="54"/>
        <v>303</v>
      </c>
      <c r="BE55" s="230">
        <v>0</v>
      </c>
      <c r="BF55" s="166">
        <v>189</v>
      </c>
      <c r="BG55" s="165">
        <v>17</v>
      </c>
      <c r="BH55" s="166">
        <v>10</v>
      </c>
      <c r="BI55" s="249">
        <f t="shared" si="55"/>
        <v>189</v>
      </c>
      <c r="BJ55" s="232">
        <v>0</v>
      </c>
      <c r="BK55" s="166">
        <v>84</v>
      </c>
      <c r="BL55" s="165">
        <f>BN54-BK55</f>
        <v>8</v>
      </c>
      <c r="BM55" s="166">
        <v>0</v>
      </c>
      <c r="BN55" s="194">
        <f t="shared" si="59"/>
        <v>84</v>
      </c>
      <c r="BO55" s="230"/>
      <c r="BP55" s="166"/>
      <c r="BQ55" s="166"/>
      <c r="BR55" s="166"/>
      <c r="BS55" s="249"/>
      <c r="BT55" s="232"/>
      <c r="BU55" s="230"/>
      <c r="BV55" s="230"/>
      <c r="BW55" s="230"/>
      <c r="BX55" s="298"/>
      <c r="BY55" s="230"/>
      <c r="BZ55" s="230"/>
      <c r="CA55" s="230"/>
      <c r="CB55" s="230"/>
      <c r="CC55" s="303"/>
      <c r="CD55" s="232"/>
      <c r="CE55" s="230"/>
      <c r="CF55" s="230"/>
      <c r="CG55" s="230"/>
      <c r="CH55" s="298"/>
      <c r="CI55" s="230"/>
      <c r="CJ55" s="230"/>
      <c r="CK55" s="230"/>
      <c r="CL55" s="230"/>
      <c r="CM55" s="303"/>
      <c r="CN55" s="232"/>
      <c r="CO55" s="230"/>
      <c r="CP55" s="230"/>
      <c r="CQ55" s="230"/>
      <c r="CR55" s="298"/>
      <c r="CS55" s="232"/>
      <c r="CT55" s="230"/>
      <c r="CU55" s="230"/>
      <c r="CV55" s="230"/>
      <c r="CW55" s="298"/>
      <c r="CX55" s="230"/>
      <c r="CY55" s="230"/>
      <c r="CZ55" s="230"/>
      <c r="DA55" s="230"/>
      <c r="DB55" s="303"/>
      <c r="DC55" s="232"/>
      <c r="DD55" s="230"/>
      <c r="DE55" s="230"/>
      <c r="DF55" s="230"/>
      <c r="DG55" s="298"/>
      <c r="DH55" s="230"/>
      <c r="DI55" s="230"/>
      <c r="DJ55" s="230"/>
      <c r="DK55" s="230"/>
      <c r="DL55" s="303"/>
      <c r="DM55" s="232"/>
      <c r="DN55" s="230"/>
      <c r="DO55" s="230"/>
      <c r="DP55" s="230"/>
      <c r="DQ55" s="298"/>
      <c r="DR55" s="232"/>
      <c r="DS55" s="230"/>
      <c r="DT55" s="230"/>
      <c r="DU55" s="230"/>
      <c r="DV55" s="298"/>
      <c r="DW55" s="252">
        <f t="shared" si="12"/>
        <v>0</v>
      </c>
      <c r="DX55" s="180">
        <f t="shared" si="11"/>
        <v>2319</v>
      </c>
      <c r="DY55" s="165">
        <f t="shared" si="56"/>
        <v>312</v>
      </c>
      <c r="DZ55" s="223">
        <f t="shared" si="16"/>
        <v>174</v>
      </c>
      <c r="EA55" s="194">
        <f t="shared" si="57"/>
        <v>2319</v>
      </c>
      <c r="EB55" s="323"/>
      <c r="ED55" s="314"/>
      <c r="EE55" s="314"/>
      <c r="EF55" s="314"/>
      <c r="EG55" s="314"/>
      <c r="EH55" s="314"/>
      <c r="EI55" s="314"/>
      <c r="EJ55" s="314"/>
      <c r="EK55" s="314"/>
      <c r="EL55" s="314"/>
      <c r="EM55" s="314"/>
      <c r="EN55" s="314"/>
      <c r="EO55" s="314"/>
    </row>
    <row r="56" spans="1:145" ht="12" customHeight="1">
      <c r="A56" s="120" t="s">
        <v>71</v>
      </c>
      <c r="B56" s="128"/>
      <c r="C56" s="113"/>
      <c r="D56" s="113"/>
      <c r="E56" s="110"/>
      <c r="F56" s="129"/>
      <c r="G56" s="132"/>
      <c r="H56" s="110"/>
      <c r="I56" s="110"/>
      <c r="J56" s="110"/>
      <c r="K56" s="133"/>
      <c r="L56" s="155"/>
      <c r="M56" s="110"/>
      <c r="N56" s="110"/>
      <c r="O56" s="110"/>
      <c r="P56" s="279"/>
      <c r="Q56" s="132"/>
      <c r="R56" s="110"/>
      <c r="S56" s="110"/>
      <c r="T56" s="110"/>
      <c r="U56" s="133"/>
      <c r="V56" s="213">
        <v>67</v>
      </c>
      <c r="W56" s="166">
        <v>219</v>
      </c>
      <c r="X56" s="185">
        <v>20</v>
      </c>
      <c r="Y56" s="166">
        <v>37</v>
      </c>
      <c r="Z56" s="194">
        <f t="shared" si="58"/>
        <v>286</v>
      </c>
      <c r="AA56" s="230">
        <v>42</v>
      </c>
      <c r="AB56" s="165">
        <v>108</v>
      </c>
      <c r="AC56" s="165">
        <v>7</v>
      </c>
      <c r="AD56" s="166">
        <v>5</v>
      </c>
      <c r="AE56" s="249">
        <f t="shared" si="37"/>
        <v>150</v>
      </c>
      <c r="AF56" s="213">
        <v>179</v>
      </c>
      <c r="AG56" s="166">
        <v>472</v>
      </c>
      <c r="AH56" s="185">
        <v>52</v>
      </c>
      <c r="AI56" s="165">
        <v>94</v>
      </c>
      <c r="AJ56" s="194">
        <f t="shared" si="38"/>
        <v>651</v>
      </c>
      <c r="AK56" s="209">
        <v>50</v>
      </c>
      <c r="AL56" s="166">
        <v>251</v>
      </c>
      <c r="AM56" s="185">
        <v>13</v>
      </c>
      <c r="AN56" s="165">
        <v>30</v>
      </c>
      <c r="AO56" s="249">
        <f t="shared" si="39"/>
        <v>301</v>
      </c>
      <c r="AP56" s="232">
        <v>45</v>
      </c>
      <c r="AQ56" s="166">
        <v>136</v>
      </c>
      <c r="AR56" s="185">
        <v>17</v>
      </c>
      <c r="AS56" s="166">
        <v>15</v>
      </c>
      <c r="AT56" s="194">
        <f t="shared" si="52"/>
        <v>181</v>
      </c>
      <c r="AU56" s="209">
        <v>86</v>
      </c>
      <c r="AV56" s="166">
        <v>283</v>
      </c>
      <c r="AW56" s="185">
        <v>21</v>
      </c>
      <c r="AX56" s="166">
        <v>48</v>
      </c>
      <c r="AY56" s="249">
        <f t="shared" si="53"/>
        <v>369</v>
      </c>
      <c r="AZ56" s="213">
        <v>131</v>
      </c>
      <c r="BA56" s="166">
        <v>248</v>
      </c>
      <c r="BB56" s="165">
        <v>35</v>
      </c>
      <c r="BC56" s="166">
        <v>34</v>
      </c>
      <c r="BD56" s="194">
        <f t="shared" si="54"/>
        <v>379</v>
      </c>
      <c r="BE56" s="230">
        <v>68</v>
      </c>
      <c r="BF56" s="166">
        <v>162</v>
      </c>
      <c r="BG56" s="165">
        <v>17</v>
      </c>
      <c r="BH56" s="166">
        <v>19</v>
      </c>
      <c r="BI56" s="249">
        <f t="shared" si="55"/>
        <v>230</v>
      </c>
      <c r="BJ56" s="232">
        <v>213</v>
      </c>
      <c r="BK56" s="166">
        <v>79</v>
      </c>
      <c r="BL56" s="165">
        <v>5</v>
      </c>
      <c r="BM56" s="166">
        <v>0</v>
      </c>
      <c r="BN56" s="194">
        <f t="shared" si="59"/>
        <v>292</v>
      </c>
      <c r="BO56" s="230"/>
      <c r="BP56" s="166"/>
      <c r="BQ56" s="166"/>
      <c r="BR56" s="166"/>
      <c r="BS56" s="249"/>
      <c r="BT56" s="232"/>
      <c r="BU56" s="230"/>
      <c r="BV56" s="230"/>
      <c r="BW56" s="230"/>
      <c r="BX56" s="298"/>
      <c r="BY56" s="230"/>
      <c r="BZ56" s="230"/>
      <c r="CA56" s="230"/>
      <c r="CB56" s="230"/>
      <c r="CC56" s="303"/>
      <c r="CD56" s="232"/>
      <c r="CE56" s="230"/>
      <c r="CF56" s="230"/>
      <c r="CG56" s="230"/>
      <c r="CH56" s="298"/>
      <c r="CI56" s="230"/>
      <c r="CJ56" s="230"/>
      <c r="CK56" s="230"/>
      <c r="CL56" s="230"/>
      <c r="CM56" s="303"/>
      <c r="CN56" s="232"/>
      <c r="CO56" s="230"/>
      <c r="CP56" s="230"/>
      <c r="CQ56" s="230"/>
      <c r="CR56" s="298"/>
      <c r="CS56" s="232"/>
      <c r="CT56" s="230"/>
      <c r="CU56" s="230"/>
      <c r="CV56" s="230"/>
      <c r="CW56" s="298"/>
      <c r="CX56" s="230"/>
      <c r="CY56" s="230"/>
      <c r="CZ56" s="230"/>
      <c r="DA56" s="230"/>
      <c r="DB56" s="303"/>
      <c r="DC56" s="232"/>
      <c r="DD56" s="230"/>
      <c r="DE56" s="230"/>
      <c r="DF56" s="230"/>
      <c r="DG56" s="298"/>
      <c r="DH56" s="230"/>
      <c r="DI56" s="230"/>
      <c r="DJ56" s="230"/>
      <c r="DK56" s="230"/>
      <c r="DL56" s="303"/>
      <c r="DM56" s="232"/>
      <c r="DN56" s="230"/>
      <c r="DO56" s="230"/>
      <c r="DP56" s="230"/>
      <c r="DQ56" s="298"/>
      <c r="DR56" s="232"/>
      <c r="DS56" s="230"/>
      <c r="DT56" s="230"/>
      <c r="DU56" s="230"/>
      <c r="DV56" s="298"/>
      <c r="DW56" s="252">
        <f t="shared" si="12"/>
        <v>881</v>
      </c>
      <c r="DX56" s="225">
        <f t="shared" si="11"/>
        <v>1958</v>
      </c>
      <c r="DY56" s="165">
        <f t="shared" si="56"/>
        <v>187</v>
      </c>
      <c r="DZ56" s="223">
        <f t="shared" si="16"/>
        <v>282</v>
      </c>
      <c r="EA56" s="194">
        <f t="shared" si="57"/>
        <v>2839</v>
      </c>
      <c r="EB56" s="323"/>
      <c r="ED56" s="314"/>
      <c r="EE56" s="314"/>
      <c r="EF56" s="314"/>
      <c r="EG56" s="314"/>
      <c r="EH56" s="313">
        <f t="shared" ref="EH56:EH61" si="60">DY57/EA56</f>
        <v>6.9390630503698481E-2</v>
      </c>
      <c r="EI56" s="314"/>
      <c r="EJ56" s="314"/>
      <c r="EK56" s="314"/>
      <c r="EL56" s="314"/>
      <c r="EM56" s="314"/>
      <c r="EN56" s="314"/>
      <c r="EO56" s="314"/>
    </row>
    <row r="57" spans="1:145" ht="12" customHeight="1">
      <c r="A57" s="143" t="s">
        <v>72</v>
      </c>
      <c r="B57" s="128"/>
      <c r="C57" s="113"/>
      <c r="D57" s="113"/>
      <c r="E57" s="110"/>
      <c r="F57" s="129"/>
      <c r="G57" s="132"/>
      <c r="H57" s="110"/>
      <c r="I57" s="110"/>
      <c r="J57" s="110"/>
      <c r="K57" s="133"/>
      <c r="L57" s="155"/>
      <c r="M57" s="110"/>
      <c r="N57" s="110"/>
      <c r="O57" s="110"/>
      <c r="P57" s="279"/>
      <c r="Q57" s="132"/>
      <c r="R57" s="110"/>
      <c r="S57" s="110"/>
      <c r="T57" s="110"/>
      <c r="U57" s="133"/>
      <c r="V57" s="213">
        <v>0</v>
      </c>
      <c r="W57" s="166">
        <v>235</v>
      </c>
      <c r="X57" s="214">
        <v>14</v>
      </c>
      <c r="Y57" s="166">
        <v>19</v>
      </c>
      <c r="Z57" s="194">
        <f t="shared" si="58"/>
        <v>235</v>
      </c>
      <c r="AA57" s="230">
        <v>0</v>
      </c>
      <c r="AB57" s="165">
        <v>135</v>
      </c>
      <c r="AC57" s="165">
        <v>10</v>
      </c>
      <c r="AD57" s="166">
        <v>7</v>
      </c>
      <c r="AE57" s="249">
        <f t="shared" si="37"/>
        <v>135</v>
      </c>
      <c r="AF57" s="213">
        <v>0</v>
      </c>
      <c r="AG57" s="166">
        <v>533</v>
      </c>
      <c r="AH57" s="165">
        <v>24</v>
      </c>
      <c r="AI57" s="165">
        <v>62</v>
      </c>
      <c r="AJ57" s="194">
        <f t="shared" si="38"/>
        <v>533</v>
      </c>
      <c r="AK57" s="209">
        <v>0</v>
      </c>
      <c r="AL57" s="166">
        <v>253</v>
      </c>
      <c r="AM57" s="165">
        <v>18</v>
      </c>
      <c r="AN57" s="165">
        <v>20</v>
      </c>
      <c r="AO57" s="249">
        <f t="shared" si="39"/>
        <v>253</v>
      </c>
      <c r="AP57" s="232">
        <v>0</v>
      </c>
      <c r="AQ57" s="166">
        <v>158</v>
      </c>
      <c r="AR57" s="165">
        <v>8</v>
      </c>
      <c r="AS57" s="166">
        <v>9</v>
      </c>
      <c r="AT57" s="194">
        <f t="shared" si="52"/>
        <v>158</v>
      </c>
      <c r="AU57" s="209">
        <v>0</v>
      </c>
      <c r="AV57" s="166">
        <v>296</v>
      </c>
      <c r="AW57" s="165">
        <v>25</v>
      </c>
      <c r="AX57" s="166">
        <v>22</v>
      </c>
      <c r="AY57" s="249">
        <f t="shared" si="53"/>
        <v>296</v>
      </c>
      <c r="AZ57" s="213">
        <v>0</v>
      </c>
      <c r="BA57" s="166">
        <v>297</v>
      </c>
      <c r="BB57" s="165">
        <v>48</v>
      </c>
      <c r="BC57" s="166">
        <v>17</v>
      </c>
      <c r="BD57" s="194">
        <f t="shared" si="54"/>
        <v>297</v>
      </c>
      <c r="BE57" s="230">
        <v>0</v>
      </c>
      <c r="BF57" s="166">
        <v>195</v>
      </c>
      <c r="BG57" s="165">
        <v>16</v>
      </c>
      <c r="BH57" s="166">
        <v>8</v>
      </c>
      <c r="BI57" s="249">
        <f t="shared" si="55"/>
        <v>195</v>
      </c>
      <c r="BJ57" s="232">
        <v>0</v>
      </c>
      <c r="BK57" s="166">
        <v>258</v>
      </c>
      <c r="BL57" s="165">
        <f>BN56-BM56-BK57</f>
        <v>34</v>
      </c>
      <c r="BM57" s="166">
        <v>0</v>
      </c>
      <c r="BN57" s="194">
        <f t="shared" si="59"/>
        <v>258</v>
      </c>
      <c r="BO57" s="230"/>
      <c r="BP57" s="166"/>
      <c r="BQ57" s="166"/>
      <c r="BR57" s="166"/>
      <c r="BS57" s="249"/>
      <c r="BT57" s="232"/>
      <c r="BU57" s="230"/>
      <c r="BV57" s="230"/>
      <c r="BW57" s="230"/>
      <c r="BX57" s="298"/>
      <c r="BY57" s="230"/>
      <c r="BZ57" s="230"/>
      <c r="CA57" s="230"/>
      <c r="CB57" s="230"/>
      <c r="CC57" s="303"/>
      <c r="CD57" s="232"/>
      <c r="CE57" s="230"/>
      <c r="CF57" s="230"/>
      <c r="CG57" s="230"/>
      <c r="CH57" s="298"/>
      <c r="CI57" s="230"/>
      <c r="CJ57" s="230"/>
      <c r="CK57" s="230"/>
      <c r="CL57" s="230"/>
      <c r="CM57" s="303"/>
      <c r="CN57" s="232"/>
      <c r="CO57" s="230"/>
      <c r="CP57" s="230"/>
      <c r="CQ57" s="230"/>
      <c r="CR57" s="298"/>
      <c r="CS57" s="232"/>
      <c r="CT57" s="230"/>
      <c r="CU57" s="230"/>
      <c r="CV57" s="230"/>
      <c r="CW57" s="298"/>
      <c r="CX57" s="230"/>
      <c r="CY57" s="230"/>
      <c r="CZ57" s="230"/>
      <c r="DA57" s="230"/>
      <c r="DB57" s="303"/>
      <c r="DC57" s="232"/>
      <c r="DD57" s="230"/>
      <c r="DE57" s="230"/>
      <c r="DF57" s="230"/>
      <c r="DG57" s="298"/>
      <c r="DH57" s="230"/>
      <c r="DI57" s="230"/>
      <c r="DJ57" s="230"/>
      <c r="DK57" s="230"/>
      <c r="DL57" s="303"/>
      <c r="DM57" s="232"/>
      <c r="DN57" s="230"/>
      <c r="DO57" s="230"/>
      <c r="DP57" s="230"/>
      <c r="DQ57" s="298"/>
      <c r="DR57" s="232"/>
      <c r="DS57" s="230"/>
      <c r="DT57" s="230"/>
      <c r="DU57" s="230"/>
      <c r="DV57" s="298"/>
      <c r="DW57" s="252">
        <f t="shared" si="12"/>
        <v>0</v>
      </c>
      <c r="DX57" s="225">
        <f t="shared" si="11"/>
        <v>2360</v>
      </c>
      <c r="DY57" s="165">
        <f t="shared" si="56"/>
        <v>197</v>
      </c>
      <c r="DZ57" s="225">
        <f t="shared" si="16"/>
        <v>164</v>
      </c>
      <c r="EA57" s="194">
        <f t="shared" si="57"/>
        <v>2360</v>
      </c>
      <c r="EB57" s="323"/>
      <c r="ED57" s="314"/>
      <c r="EE57" s="314"/>
      <c r="EF57" s="314"/>
      <c r="EG57" s="314"/>
      <c r="EH57" s="313">
        <f t="shared" si="60"/>
        <v>5.9322033898305086E-2</v>
      </c>
      <c r="EI57" s="352"/>
      <c r="EJ57" s="314"/>
      <c r="EK57" s="314"/>
      <c r="EL57" s="314"/>
      <c r="EM57" s="314"/>
      <c r="EN57" s="314"/>
      <c r="EO57" s="314"/>
    </row>
    <row r="58" spans="1:145" ht="12" customHeight="1" thickBot="1">
      <c r="A58" s="168" t="s">
        <v>73</v>
      </c>
      <c r="B58" s="169"/>
      <c r="C58" s="170"/>
      <c r="D58" s="170"/>
      <c r="E58" s="115"/>
      <c r="F58" s="171"/>
      <c r="G58" s="172"/>
      <c r="H58" s="115"/>
      <c r="I58" s="115"/>
      <c r="J58" s="115"/>
      <c r="K58" s="173"/>
      <c r="L58" s="273"/>
      <c r="M58" s="115"/>
      <c r="N58" s="115"/>
      <c r="O58" s="115"/>
      <c r="P58" s="282"/>
      <c r="Q58" s="172"/>
      <c r="R58" s="115"/>
      <c r="S58" s="115"/>
      <c r="T58" s="115"/>
      <c r="U58" s="173"/>
      <c r="V58" s="208">
        <v>47</v>
      </c>
      <c r="W58" s="174">
        <v>201</v>
      </c>
      <c r="X58" s="175">
        <v>15</v>
      </c>
      <c r="Y58" s="174">
        <v>25</v>
      </c>
      <c r="Z58" s="193">
        <f t="shared" si="58"/>
        <v>248</v>
      </c>
      <c r="AA58" s="259">
        <v>44</v>
      </c>
      <c r="AB58" s="175">
        <v>111</v>
      </c>
      <c r="AC58" s="175">
        <v>17</v>
      </c>
      <c r="AD58" s="174">
        <v>14</v>
      </c>
      <c r="AE58" s="248">
        <f t="shared" si="37"/>
        <v>155</v>
      </c>
      <c r="AF58" s="208">
        <v>136</v>
      </c>
      <c r="AG58" s="174">
        <v>459</v>
      </c>
      <c r="AH58" s="175">
        <v>12</v>
      </c>
      <c r="AI58" s="175">
        <v>73</v>
      </c>
      <c r="AJ58" s="193">
        <f t="shared" si="38"/>
        <v>595</v>
      </c>
      <c r="AK58" s="286">
        <v>45</v>
      </c>
      <c r="AL58" s="174">
        <v>226</v>
      </c>
      <c r="AM58" s="175">
        <v>7</v>
      </c>
      <c r="AN58" s="175">
        <v>27</v>
      </c>
      <c r="AO58" s="248">
        <f t="shared" si="39"/>
        <v>271</v>
      </c>
      <c r="AP58" s="229">
        <v>45</v>
      </c>
      <c r="AQ58" s="174">
        <v>139</v>
      </c>
      <c r="AR58" s="175">
        <v>10</v>
      </c>
      <c r="AS58" s="174">
        <v>9</v>
      </c>
      <c r="AT58" s="193">
        <f t="shared" si="52"/>
        <v>184</v>
      </c>
      <c r="AU58" s="320">
        <v>81</v>
      </c>
      <c r="AV58" s="174">
        <v>261</v>
      </c>
      <c r="AW58" s="175">
        <v>13</v>
      </c>
      <c r="AX58" s="174">
        <v>45</v>
      </c>
      <c r="AY58" s="248">
        <f t="shared" si="53"/>
        <v>342</v>
      </c>
      <c r="AZ58" s="208">
        <v>126</v>
      </c>
      <c r="BA58" s="174">
        <f>+BD57-BC57-BB58</f>
        <v>240</v>
      </c>
      <c r="BB58" s="175">
        <v>40</v>
      </c>
      <c r="BC58" s="174">
        <v>26</v>
      </c>
      <c r="BD58" s="193">
        <f t="shared" si="54"/>
        <v>366</v>
      </c>
      <c r="BE58" s="259">
        <v>50</v>
      </c>
      <c r="BF58" s="174">
        <v>178</v>
      </c>
      <c r="BG58" s="175">
        <v>9</v>
      </c>
      <c r="BH58" s="174">
        <v>22</v>
      </c>
      <c r="BI58" s="248">
        <f t="shared" si="55"/>
        <v>228</v>
      </c>
      <c r="BJ58" s="229">
        <v>181</v>
      </c>
      <c r="BK58" s="174">
        <v>241</v>
      </c>
      <c r="BL58" s="175">
        <f>BN57-BM57-BK58</f>
        <v>17</v>
      </c>
      <c r="BM58" s="174">
        <v>0</v>
      </c>
      <c r="BN58" s="193">
        <f t="shared" si="59"/>
        <v>422</v>
      </c>
      <c r="BO58" s="230"/>
      <c r="BP58" s="166"/>
      <c r="BQ58" s="166"/>
      <c r="BR58" s="166"/>
      <c r="BS58" s="249"/>
      <c r="BT58" s="229"/>
      <c r="BU58" s="259"/>
      <c r="BV58" s="259"/>
      <c r="BW58" s="259"/>
      <c r="BX58" s="301"/>
      <c r="BY58" s="259"/>
      <c r="BZ58" s="259"/>
      <c r="CA58" s="259"/>
      <c r="CB58" s="259"/>
      <c r="CC58" s="305"/>
      <c r="CD58" s="229"/>
      <c r="CE58" s="259"/>
      <c r="CF58" s="259"/>
      <c r="CG58" s="259"/>
      <c r="CH58" s="301"/>
      <c r="CI58" s="259"/>
      <c r="CJ58" s="259"/>
      <c r="CK58" s="259"/>
      <c r="CL58" s="259"/>
      <c r="CM58" s="305"/>
      <c r="CN58" s="229"/>
      <c r="CO58" s="259"/>
      <c r="CP58" s="259"/>
      <c r="CQ58" s="259"/>
      <c r="CR58" s="301"/>
      <c r="CS58" s="229"/>
      <c r="CT58" s="259"/>
      <c r="CU58" s="259"/>
      <c r="CV58" s="259"/>
      <c r="CW58" s="301"/>
      <c r="CX58" s="259"/>
      <c r="CY58" s="259"/>
      <c r="CZ58" s="259"/>
      <c r="DA58" s="259"/>
      <c r="DB58" s="305"/>
      <c r="DC58" s="229"/>
      <c r="DD58" s="259"/>
      <c r="DE58" s="259"/>
      <c r="DF58" s="259"/>
      <c r="DG58" s="301"/>
      <c r="DH58" s="259"/>
      <c r="DI58" s="259"/>
      <c r="DJ58" s="259"/>
      <c r="DK58" s="259"/>
      <c r="DL58" s="305"/>
      <c r="DM58" s="229"/>
      <c r="DN58" s="259"/>
      <c r="DO58" s="259"/>
      <c r="DP58" s="259"/>
      <c r="DQ58" s="301"/>
      <c r="DR58" s="229"/>
      <c r="DS58" s="259"/>
      <c r="DT58" s="259"/>
      <c r="DU58" s="259"/>
      <c r="DV58" s="301"/>
      <c r="DW58" s="253">
        <f t="shared" si="12"/>
        <v>755</v>
      </c>
      <c r="DX58" s="223">
        <f t="shared" si="11"/>
        <v>2056</v>
      </c>
      <c r="DY58" s="175">
        <f t="shared" si="56"/>
        <v>140</v>
      </c>
      <c r="DZ58" s="223">
        <f t="shared" si="16"/>
        <v>241</v>
      </c>
      <c r="EA58" s="193">
        <f t="shared" si="57"/>
        <v>2811</v>
      </c>
      <c r="EB58" s="323"/>
      <c r="ED58" s="314"/>
      <c r="EE58" s="314"/>
      <c r="EF58" s="314"/>
      <c r="EG58" s="314"/>
      <c r="EH58" s="313">
        <f t="shared" si="60"/>
        <v>8.6446104589114198E-2</v>
      </c>
      <c r="EI58" s="352"/>
      <c r="EJ58" s="314"/>
      <c r="EK58" s="314"/>
      <c r="EL58" s="314"/>
      <c r="EM58" s="314"/>
      <c r="EN58" s="314"/>
      <c r="EO58" s="314"/>
    </row>
    <row r="59" spans="1:145" ht="12" customHeight="1">
      <c r="A59" s="143" t="s">
        <v>92</v>
      </c>
      <c r="B59" s="128"/>
      <c r="C59" s="113"/>
      <c r="D59" s="113"/>
      <c r="E59" s="110"/>
      <c r="F59" s="129"/>
      <c r="G59" s="132"/>
      <c r="H59" s="110"/>
      <c r="I59" s="110"/>
      <c r="J59" s="110"/>
      <c r="K59" s="133"/>
      <c r="L59" s="155"/>
      <c r="M59" s="110"/>
      <c r="N59" s="110"/>
      <c r="O59" s="110"/>
      <c r="P59" s="279"/>
      <c r="Q59" s="132"/>
      <c r="R59" s="110"/>
      <c r="S59" s="110"/>
      <c r="T59" s="110"/>
      <c r="U59" s="133"/>
      <c r="V59" s="207">
        <v>0</v>
      </c>
      <c r="W59" s="180">
        <v>213</v>
      </c>
      <c r="X59" s="180">
        <v>10</v>
      </c>
      <c r="Y59" s="180">
        <v>22</v>
      </c>
      <c r="Z59" s="190">
        <f t="shared" si="58"/>
        <v>213</v>
      </c>
      <c r="AA59" s="252">
        <v>0</v>
      </c>
      <c r="AB59" s="180">
        <v>127</v>
      </c>
      <c r="AC59" s="180">
        <v>14</v>
      </c>
      <c r="AD59" s="180">
        <v>9</v>
      </c>
      <c r="AE59" s="247">
        <f t="shared" si="37"/>
        <v>127</v>
      </c>
      <c r="AF59" s="207">
        <v>0</v>
      </c>
      <c r="AG59" s="180">
        <v>485</v>
      </c>
      <c r="AH59" s="180">
        <v>37</v>
      </c>
      <c r="AI59" s="180">
        <v>58</v>
      </c>
      <c r="AJ59" s="190">
        <f t="shared" si="38"/>
        <v>485</v>
      </c>
      <c r="AK59" s="252">
        <v>39</v>
      </c>
      <c r="AL59" s="180">
        <v>228</v>
      </c>
      <c r="AM59" s="180">
        <v>16</v>
      </c>
      <c r="AN59" s="180">
        <v>21</v>
      </c>
      <c r="AO59" s="247">
        <f t="shared" si="39"/>
        <v>267</v>
      </c>
      <c r="AP59" s="207">
        <v>0</v>
      </c>
      <c r="AQ59" s="180">
        <v>152</v>
      </c>
      <c r="AR59" s="180">
        <v>23</v>
      </c>
      <c r="AS59" s="180">
        <v>11</v>
      </c>
      <c r="AT59" s="190">
        <f t="shared" si="52"/>
        <v>152</v>
      </c>
      <c r="AU59" s="252">
        <v>0</v>
      </c>
      <c r="AV59" s="180">
        <v>272</v>
      </c>
      <c r="AW59" s="180">
        <v>25</v>
      </c>
      <c r="AX59" s="180">
        <v>29</v>
      </c>
      <c r="AY59" s="247">
        <f t="shared" si="53"/>
        <v>272</v>
      </c>
      <c r="AZ59" s="207">
        <v>0</v>
      </c>
      <c r="BA59" s="180">
        <v>273</v>
      </c>
      <c r="BB59" s="180">
        <v>67</v>
      </c>
      <c r="BC59" s="180">
        <v>24</v>
      </c>
      <c r="BD59" s="190">
        <v>273</v>
      </c>
      <c r="BE59" s="252">
        <v>19</v>
      </c>
      <c r="BF59" s="180">
        <v>190</v>
      </c>
      <c r="BG59" s="180">
        <v>16</v>
      </c>
      <c r="BH59" s="180">
        <v>23</v>
      </c>
      <c r="BI59" s="247">
        <f t="shared" si="55"/>
        <v>209</v>
      </c>
      <c r="BJ59" s="207">
        <v>0</v>
      </c>
      <c r="BK59" s="180">
        <v>387</v>
      </c>
      <c r="BL59" s="180">
        <v>35</v>
      </c>
      <c r="BM59" s="180">
        <v>0</v>
      </c>
      <c r="BN59" s="190">
        <f t="shared" si="59"/>
        <v>387</v>
      </c>
      <c r="BO59" s="257"/>
      <c r="BP59" s="182"/>
      <c r="BQ59" s="182"/>
      <c r="BR59" s="182"/>
      <c r="BS59" s="247"/>
      <c r="BT59" s="206"/>
      <c r="BU59" s="257"/>
      <c r="BV59" s="257"/>
      <c r="BW59" s="257"/>
      <c r="BX59" s="191"/>
      <c r="BY59" s="257"/>
      <c r="BZ59" s="257"/>
      <c r="CA59" s="257"/>
      <c r="CB59" s="257"/>
      <c r="CC59" s="241"/>
      <c r="CD59" s="206"/>
      <c r="CE59" s="257"/>
      <c r="CF59" s="257"/>
      <c r="CG59" s="257"/>
      <c r="CH59" s="191"/>
      <c r="CI59" s="257"/>
      <c r="CJ59" s="257"/>
      <c r="CK59" s="257"/>
      <c r="CL59" s="257"/>
      <c r="CM59" s="241"/>
      <c r="CN59" s="206"/>
      <c r="CO59" s="257"/>
      <c r="CP59" s="257"/>
      <c r="CQ59" s="257"/>
      <c r="CR59" s="191"/>
      <c r="CS59" s="206"/>
      <c r="CT59" s="257"/>
      <c r="CU59" s="257"/>
      <c r="CV59" s="257"/>
      <c r="CW59" s="191"/>
      <c r="CX59" s="257"/>
      <c r="CY59" s="257"/>
      <c r="CZ59" s="257"/>
      <c r="DA59" s="257"/>
      <c r="DB59" s="241"/>
      <c r="DC59" s="206"/>
      <c r="DD59" s="257"/>
      <c r="DE59" s="257"/>
      <c r="DF59" s="257"/>
      <c r="DG59" s="191"/>
      <c r="DH59" s="257"/>
      <c r="DI59" s="257"/>
      <c r="DJ59" s="257"/>
      <c r="DK59" s="257"/>
      <c r="DL59" s="241"/>
      <c r="DM59" s="206"/>
      <c r="DN59" s="257"/>
      <c r="DO59" s="257"/>
      <c r="DP59" s="257"/>
      <c r="DQ59" s="191"/>
      <c r="DR59" s="206"/>
      <c r="DS59" s="257"/>
      <c r="DT59" s="257"/>
      <c r="DU59" s="257"/>
      <c r="DV59" s="191"/>
      <c r="DW59" s="252">
        <f t="shared" si="12"/>
        <v>58</v>
      </c>
      <c r="DX59" s="223">
        <f t="shared" si="11"/>
        <v>2327</v>
      </c>
      <c r="DY59" s="175">
        <f>SUM(EA58-DZ58-DX59)</f>
        <v>243</v>
      </c>
      <c r="DZ59" s="223">
        <f t="shared" si="16"/>
        <v>197</v>
      </c>
      <c r="EA59" s="193">
        <f t="shared" si="57"/>
        <v>2385</v>
      </c>
      <c r="EB59" s="323"/>
      <c r="ED59" s="314"/>
      <c r="EE59" s="314"/>
      <c r="EF59" s="314"/>
      <c r="EG59" s="314"/>
      <c r="EH59" s="313">
        <f t="shared" si="60"/>
        <v>7.7987421383647795E-2</v>
      </c>
      <c r="EI59" s="352"/>
      <c r="EJ59" s="314"/>
      <c r="EK59" s="314"/>
      <c r="EL59" s="314"/>
      <c r="EM59" s="314"/>
      <c r="EN59" s="314"/>
      <c r="EO59" s="314"/>
    </row>
    <row r="60" spans="1:145" ht="12" customHeight="1">
      <c r="A60" s="120" t="s">
        <v>93</v>
      </c>
      <c r="B60" s="147"/>
      <c r="C60" s="112"/>
      <c r="D60" s="113"/>
      <c r="E60" s="112"/>
      <c r="F60" s="129"/>
      <c r="G60" s="114"/>
      <c r="H60" s="111"/>
      <c r="I60" s="110"/>
      <c r="J60" s="111"/>
      <c r="K60" s="133"/>
      <c r="L60" s="270"/>
      <c r="M60" s="111"/>
      <c r="N60" s="110"/>
      <c r="O60" s="111"/>
      <c r="P60" s="279"/>
      <c r="Q60" s="114"/>
      <c r="R60" s="111"/>
      <c r="S60" s="110"/>
      <c r="T60" s="111"/>
      <c r="U60" s="129"/>
      <c r="V60" s="206">
        <v>36</v>
      </c>
      <c r="W60" s="182">
        <v>173</v>
      </c>
      <c r="X60" s="182">
        <v>18</v>
      </c>
      <c r="Y60" s="180">
        <v>21</v>
      </c>
      <c r="Z60" s="188">
        <f t="shared" si="58"/>
        <v>209</v>
      </c>
      <c r="AA60" s="252">
        <v>39</v>
      </c>
      <c r="AB60" s="180">
        <v>100</v>
      </c>
      <c r="AC60" s="180">
        <v>18</v>
      </c>
      <c r="AD60" s="180">
        <v>17</v>
      </c>
      <c r="AE60" s="245">
        <f t="shared" si="37"/>
        <v>139</v>
      </c>
      <c r="AF60" s="207">
        <v>142</v>
      </c>
      <c r="AG60" s="180">
        <v>400</v>
      </c>
      <c r="AH60" s="180">
        <v>27</v>
      </c>
      <c r="AI60" s="180">
        <v>48</v>
      </c>
      <c r="AJ60" s="188">
        <f t="shared" si="38"/>
        <v>542</v>
      </c>
      <c r="AK60" s="252">
        <v>82</v>
      </c>
      <c r="AL60" s="180">
        <v>229</v>
      </c>
      <c r="AM60" s="180">
        <v>17</v>
      </c>
      <c r="AN60" s="180">
        <v>34</v>
      </c>
      <c r="AO60" s="245">
        <f t="shared" si="39"/>
        <v>311</v>
      </c>
      <c r="AP60" s="207">
        <v>45</v>
      </c>
      <c r="AQ60" s="182">
        <v>131</v>
      </c>
      <c r="AR60" s="180">
        <v>10</v>
      </c>
      <c r="AS60" s="182">
        <v>22</v>
      </c>
      <c r="AT60" s="292">
        <f t="shared" si="52"/>
        <v>176</v>
      </c>
      <c r="AU60" s="321">
        <v>81</v>
      </c>
      <c r="AV60" s="180">
        <v>235</v>
      </c>
      <c r="AW60" s="180">
        <v>8</v>
      </c>
      <c r="AX60" s="353">
        <v>35</v>
      </c>
      <c r="AY60" s="245">
        <f t="shared" si="53"/>
        <v>316</v>
      </c>
      <c r="AZ60" s="207">
        <v>123</v>
      </c>
      <c r="BA60" s="180">
        <v>208</v>
      </c>
      <c r="BB60" s="180">
        <v>41</v>
      </c>
      <c r="BC60" s="353">
        <v>26</v>
      </c>
      <c r="BD60" s="354">
        <v>331</v>
      </c>
      <c r="BE60" s="252">
        <v>46</v>
      </c>
      <c r="BF60" s="180">
        <v>160</v>
      </c>
      <c r="BG60" s="180">
        <v>26</v>
      </c>
      <c r="BH60" s="353">
        <v>21</v>
      </c>
      <c r="BI60" s="245">
        <f t="shared" si="55"/>
        <v>206</v>
      </c>
      <c r="BJ60" s="207">
        <v>134</v>
      </c>
      <c r="BK60" s="180">
        <v>366</v>
      </c>
      <c r="BL60" s="180">
        <v>21</v>
      </c>
      <c r="BM60" s="353">
        <v>0</v>
      </c>
      <c r="BN60" s="188">
        <f t="shared" si="59"/>
        <v>500</v>
      </c>
      <c r="BO60" s="252"/>
      <c r="BP60" s="180"/>
      <c r="BQ60" s="180"/>
      <c r="BR60" s="180"/>
      <c r="BS60" s="245"/>
      <c r="BT60" s="207"/>
      <c r="BU60" s="252"/>
      <c r="BV60" s="252"/>
      <c r="BW60" s="252"/>
      <c r="BX60" s="202"/>
      <c r="BY60" s="252"/>
      <c r="BZ60" s="252"/>
      <c r="CA60" s="252"/>
      <c r="CB60" s="252"/>
      <c r="CC60" s="285"/>
      <c r="CD60" s="207"/>
      <c r="CE60" s="252"/>
      <c r="CF60" s="252"/>
      <c r="CG60" s="252"/>
      <c r="CH60" s="202"/>
      <c r="CI60" s="252"/>
      <c r="CJ60" s="252"/>
      <c r="CK60" s="252"/>
      <c r="CL60" s="252"/>
      <c r="CM60" s="285"/>
      <c r="CN60" s="207"/>
      <c r="CO60" s="252"/>
      <c r="CP60" s="252"/>
      <c r="CQ60" s="252"/>
      <c r="CR60" s="202"/>
      <c r="CS60" s="207"/>
      <c r="CT60" s="252"/>
      <c r="CU60" s="252"/>
      <c r="CV60" s="252"/>
      <c r="CW60" s="202"/>
      <c r="CX60" s="252"/>
      <c r="CY60" s="252"/>
      <c r="CZ60" s="252"/>
      <c r="DA60" s="252"/>
      <c r="DB60" s="285"/>
      <c r="DC60" s="207"/>
      <c r="DD60" s="252"/>
      <c r="DE60" s="252"/>
      <c r="DF60" s="252"/>
      <c r="DG60" s="202"/>
      <c r="DH60" s="252"/>
      <c r="DI60" s="252"/>
      <c r="DJ60" s="252"/>
      <c r="DK60" s="252"/>
      <c r="DL60" s="285"/>
      <c r="DM60" s="207"/>
      <c r="DN60" s="252"/>
      <c r="DO60" s="252"/>
      <c r="DP60" s="252"/>
      <c r="DQ60" s="202"/>
      <c r="DR60" s="207"/>
      <c r="DS60" s="252"/>
      <c r="DT60" s="252"/>
      <c r="DU60" s="252"/>
      <c r="DV60" s="202"/>
      <c r="DW60" s="252">
        <f t="shared" si="12"/>
        <v>728</v>
      </c>
      <c r="DX60" s="223">
        <f t="shared" si="11"/>
        <v>2002</v>
      </c>
      <c r="DY60" s="175">
        <f>SUM(EA59-DZ59-DX60)</f>
        <v>186</v>
      </c>
      <c r="DZ60" s="223">
        <f t="shared" si="16"/>
        <v>224</v>
      </c>
      <c r="EA60" s="193">
        <f t="shared" si="57"/>
        <v>2730</v>
      </c>
      <c r="EB60" s="323"/>
      <c r="ED60" s="117"/>
      <c r="EE60" s="117"/>
      <c r="EF60" s="117"/>
      <c r="EG60" s="117"/>
      <c r="EH60" s="313">
        <f t="shared" si="60"/>
        <v>7.106227106227106E-2</v>
      </c>
      <c r="EI60" s="352"/>
      <c r="EJ60" s="314"/>
      <c r="EK60" s="314"/>
      <c r="EL60" s="314"/>
      <c r="EM60" s="314"/>
      <c r="EN60" s="314"/>
      <c r="EO60" s="314"/>
    </row>
    <row r="61" spans="1:145" s="117" customFormat="1" ht="12" customHeight="1">
      <c r="A61" s="143" t="s">
        <v>94</v>
      </c>
      <c r="B61" s="147"/>
      <c r="C61" s="112"/>
      <c r="D61" s="113"/>
      <c r="E61" s="112"/>
      <c r="F61" s="129"/>
      <c r="G61" s="114"/>
      <c r="H61" s="111"/>
      <c r="I61" s="110"/>
      <c r="J61" s="111"/>
      <c r="K61" s="133"/>
      <c r="L61" s="270"/>
      <c r="M61" s="111"/>
      <c r="N61" s="110"/>
      <c r="O61" s="111"/>
      <c r="P61" s="279"/>
      <c r="Q61" s="114"/>
      <c r="R61" s="111"/>
      <c r="S61" s="110"/>
      <c r="T61" s="111"/>
      <c r="U61" s="129"/>
      <c r="V61" s="206">
        <v>0</v>
      </c>
      <c r="W61" s="182">
        <v>179</v>
      </c>
      <c r="X61" s="180">
        <v>9</v>
      </c>
      <c r="Y61" s="180">
        <v>10</v>
      </c>
      <c r="Z61" s="188">
        <f t="shared" si="58"/>
        <v>179</v>
      </c>
      <c r="AA61" s="252">
        <v>0</v>
      </c>
      <c r="AB61" s="180">
        <v>121</v>
      </c>
      <c r="AC61" s="180">
        <v>1</v>
      </c>
      <c r="AD61" s="180">
        <v>7</v>
      </c>
      <c r="AE61" s="245">
        <f t="shared" si="37"/>
        <v>121</v>
      </c>
      <c r="AF61" s="207">
        <v>0</v>
      </c>
      <c r="AG61" s="180">
        <v>464</v>
      </c>
      <c r="AH61" s="180">
        <v>30</v>
      </c>
      <c r="AI61" s="180">
        <v>24</v>
      </c>
      <c r="AJ61" s="188">
        <f t="shared" si="38"/>
        <v>464</v>
      </c>
      <c r="AK61" s="252">
        <v>0</v>
      </c>
      <c r="AL61" s="180">
        <v>250</v>
      </c>
      <c r="AM61" s="180">
        <v>27</v>
      </c>
      <c r="AN61" s="180">
        <v>42</v>
      </c>
      <c r="AO61" s="245">
        <f t="shared" si="39"/>
        <v>250</v>
      </c>
      <c r="AP61" s="207">
        <v>0</v>
      </c>
      <c r="AQ61" s="182">
        <v>135</v>
      </c>
      <c r="AR61" s="180">
        <v>19</v>
      </c>
      <c r="AS61" s="182">
        <v>21</v>
      </c>
      <c r="AT61" s="188">
        <f t="shared" si="52"/>
        <v>135</v>
      </c>
      <c r="AU61" s="252">
        <v>0</v>
      </c>
      <c r="AV61" s="180">
        <v>251</v>
      </c>
      <c r="AW61" s="180">
        <v>30</v>
      </c>
      <c r="AX61" s="180">
        <v>23</v>
      </c>
      <c r="AY61" s="245">
        <f t="shared" si="53"/>
        <v>251</v>
      </c>
      <c r="AZ61" s="207">
        <v>0</v>
      </c>
      <c r="BA61" s="180">
        <v>272</v>
      </c>
      <c r="BB61" s="180">
        <v>33</v>
      </c>
      <c r="BC61" s="180">
        <v>38</v>
      </c>
      <c r="BD61" s="188">
        <v>272</v>
      </c>
      <c r="BE61" s="252">
        <v>0</v>
      </c>
      <c r="BF61" s="180">
        <v>165</v>
      </c>
      <c r="BG61" s="180">
        <v>20</v>
      </c>
      <c r="BH61" s="180">
        <v>13</v>
      </c>
      <c r="BI61" s="245">
        <f t="shared" si="55"/>
        <v>165</v>
      </c>
      <c r="BJ61" s="207">
        <v>0</v>
      </c>
      <c r="BK61" s="180">
        <v>475</v>
      </c>
      <c r="BL61" s="180">
        <v>25</v>
      </c>
      <c r="BM61" s="180">
        <v>9</v>
      </c>
      <c r="BN61" s="188">
        <f t="shared" si="59"/>
        <v>475</v>
      </c>
      <c r="BO61" s="252"/>
      <c r="BP61" s="180"/>
      <c r="BQ61" s="180"/>
      <c r="BR61" s="180"/>
      <c r="BS61" s="245"/>
      <c r="BT61" s="207"/>
      <c r="BU61" s="252"/>
      <c r="BV61" s="252"/>
      <c r="BW61" s="252"/>
      <c r="BX61" s="202"/>
      <c r="BY61" s="252"/>
      <c r="BZ61" s="252"/>
      <c r="CA61" s="252"/>
      <c r="CB61" s="252"/>
      <c r="CC61" s="285"/>
      <c r="CD61" s="207"/>
      <c r="CE61" s="252"/>
      <c r="CF61" s="252"/>
      <c r="CG61" s="252"/>
      <c r="CH61" s="202"/>
      <c r="CI61" s="252"/>
      <c r="CJ61" s="252"/>
      <c r="CK61" s="252"/>
      <c r="CL61" s="252"/>
      <c r="CM61" s="285"/>
      <c r="CN61" s="207"/>
      <c r="CO61" s="252"/>
      <c r="CP61" s="252"/>
      <c r="CQ61" s="252"/>
      <c r="CR61" s="202"/>
      <c r="CS61" s="207"/>
      <c r="CT61" s="252"/>
      <c r="CU61" s="252"/>
      <c r="CV61" s="252"/>
      <c r="CW61" s="202"/>
      <c r="CX61" s="252"/>
      <c r="CY61" s="252"/>
      <c r="CZ61" s="252"/>
      <c r="DA61" s="252"/>
      <c r="DB61" s="285"/>
      <c r="DC61" s="207"/>
      <c r="DD61" s="252"/>
      <c r="DE61" s="252"/>
      <c r="DF61" s="252"/>
      <c r="DG61" s="202"/>
      <c r="DH61" s="252"/>
      <c r="DI61" s="252"/>
      <c r="DJ61" s="252"/>
      <c r="DK61" s="252"/>
      <c r="DL61" s="285"/>
      <c r="DM61" s="207"/>
      <c r="DN61" s="252"/>
      <c r="DO61" s="252"/>
      <c r="DP61" s="252"/>
      <c r="DQ61" s="202"/>
      <c r="DR61" s="207"/>
      <c r="DS61" s="252"/>
      <c r="DT61" s="252"/>
      <c r="DU61" s="252"/>
      <c r="DV61" s="202"/>
      <c r="DW61" s="252">
        <f t="shared" si="12"/>
        <v>0</v>
      </c>
      <c r="DX61" s="223">
        <f t="shared" si="11"/>
        <v>2312</v>
      </c>
      <c r="DY61" s="175">
        <f>SUM(EA60-DZ60-DX61)</f>
        <v>194</v>
      </c>
      <c r="DZ61" s="223">
        <f t="shared" si="16"/>
        <v>187</v>
      </c>
      <c r="EA61" s="193">
        <f t="shared" si="57"/>
        <v>2312</v>
      </c>
      <c r="EB61" s="323"/>
      <c r="EC61" s="116"/>
      <c r="ED61" s="314"/>
      <c r="EE61" s="314"/>
      <c r="EF61" s="314"/>
      <c r="EG61" s="314"/>
      <c r="EH61" s="313">
        <f t="shared" si="60"/>
        <v>9.2993079584775082E-2</v>
      </c>
      <c r="EI61" s="352"/>
    </row>
    <row r="62" spans="1:145" ht="12.75" customHeight="1">
      <c r="A62" s="120" t="s">
        <v>95</v>
      </c>
      <c r="B62" s="128"/>
      <c r="C62" s="113"/>
      <c r="D62" s="113"/>
      <c r="E62" s="113"/>
      <c r="F62" s="275"/>
      <c r="G62" s="128"/>
      <c r="H62" s="113"/>
      <c r="I62" s="113"/>
      <c r="J62" s="113"/>
      <c r="K62" s="275"/>
      <c r="L62" s="154"/>
      <c r="M62" s="113"/>
      <c r="N62" s="113"/>
      <c r="O62" s="113"/>
      <c r="P62" s="266"/>
      <c r="Q62" s="128"/>
      <c r="R62" s="113"/>
      <c r="S62" s="113"/>
      <c r="T62" s="113"/>
      <c r="U62" s="275"/>
      <c r="V62" s="207">
        <v>39</v>
      </c>
      <c r="W62" s="180">
        <v>144</v>
      </c>
      <c r="X62" s="180">
        <v>25</v>
      </c>
      <c r="Y62" s="180">
        <v>23</v>
      </c>
      <c r="Z62" s="188">
        <v>183</v>
      </c>
      <c r="AA62" s="252">
        <v>36</v>
      </c>
      <c r="AB62" s="180">
        <v>115</v>
      </c>
      <c r="AC62" s="196">
        <v>-1</v>
      </c>
      <c r="AD62" s="180">
        <v>17</v>
      </c>
      <c r="AE62" s="245">
        <v>151</v>
      </c>
      <c r="AF62" s="207">
        <v>197</v>
      </c>
      <c r="AG62" s="180">
        <v>407</v>
      </c>
      <c r="AH62" s="180">
        <v>33</v>
      </c>
      <c r="AI62" s="180">
        <v>36</v>
      </c>
      <c r="AJ62" s="188">
        <v>604</v>
      </c>
      <c r="AK62" s="252">
        <v>77</v>
      </c>
      <c r="AL62" s="180">
        <v>168</v>
      </c>
      <c r="AM62" s="180">
        <v>40</v>
      </c>
      <c r="AN62" s="180">
        <v>23</v>
      </c>
      <c r="AO62" s="245">
        <v>245</v>
      </c>
      <c r="AP62" s="207">
        <v>65</v>
      </c>
      <c r="AQ62" s="180">
        <v>105</v>
      </c>
      <c r="AR62" s="180">
        <v>9</v>
      </c>
      <c r="AS62" s="180">
        <v>6</v>
      </c>
      <c r="AT62" s="188">
        <v>170</v>
      </c>
      <c r="AU62" s="252">
        <v>62</v>
      </c>
      <c r="AV62" s="180">
        <v>211</v>
      </c>
      <c r="AW62" s="180">
        <v>17</v>
      </c>
      <c r="AX62" s="180">
        <v>30</v>
      </c>
      <c r="AY62" s="245">
        <v>273</v>
      </c>
      <c r="AZ62" s="207">
        <v>114</v>
      </c>
      <c r="BA62" s="180">
        <v>194</v>
      </c>
      <c r="BB62" s="180">
        <v>40</v>
      </c>
      <c r="BC62" s="180">
        <v>23</v>
      </c>
      <c r="BD62" s="188">
        <v>308</v>
      </c>
      <c r="BE62" s="252">
        <v>69</v>
      </c>
      <c r="BF62" s="180">
        <v>138</v>
      </c>
      <c r="BG62" s="180">
        <v>14</v>
      </c>
      <c r="BH62" s="180">
        <v>29</v>
      </c>
      <c r="BI62" s="245">
        <v>207</v>
      </c>
      <c r="BJ62" s="207">
        <v>120</v>
      </c>
      <c r="BK62" s="180">
        <v>428</v>
      </c>
      <c r="BL62" s="180">
        <v>38</v>
      </c>
      <c r="BM62" s="180">
        <v>24</v>
      </c>
      <c r="BN62" s="188">
        <v>548</v>
      </c>
      <c r="BO62" s="252"/>
      <c r="BP62" s="180"/>
      <c r="BQ62" s="180"/>
      <c r="BR62" s="180"/>
      <c r="BS62" s="245"/>
      <c r="BT62" s="207"/>
      <c r="BU62" s="252"/>
      <c r="BV62" s="252"/>
      <c r="BW62" s="252"/>
      <c r="BX62" s="202"/>
      <c r="BY62" s="252"/>
      <c r="BZ62" s="252"/>
      <c r="CA62" s="252"/>
      <c r="CB62" s="252"/>
      <c r="CC62" s="285"/>
      <c r="CD62" s="207"/>
      <c r="CE62" s="252"/>
      <c r="CF62" s="252"/>
      <c r="CG62" s="252"/>
      <c r="CH62" s="202"/>
      <c r="CI62" s="252"/>
      <c r="CJ62" s="252"/>
      <c r="CK62" s="252"/>
      <c r="CL62" s="252"/>
      <c r="CM62" s="285"/>
      <c r="CN62" s="207"/>
      <c r="CO62" s="252"/>
      <c r="CP62" s="252"/>
      <c r="CQ62" s="252"/>
      <c r="CR62" s="202"/>
      <c r="CS62" s="207"/>
      <c r="CT62" s="252"/>
      <c r="CU62" s="252"/>
      <c r="CV62" s="252"/>
      <c r="CW62" s="202"/>
      <c r="CX62" s="252"/>
      <c r="CY62" s="252"/>
      <c r="CZ62" s="252"/>
      <c r="DA62" s="252"/>
      <c r="DB62" s="285"/>
      <c r="DC62" s="207"/>
      <c r="DD62" s="252"/>
      <c r="DE62" s="252"/>
      <c r="DF62" s="252"/>
      <c r="DG62" s="202"/>
      <c r="DH62" s="252"/>
      <c r="DI62" s="252"/>
      <c r="DJ62" s="252"/>
      <c r="DK62" s="252"/>
      <c r="DL62" s="285"/>
      <c r="DM62" s="207"/>
      <c r="DN62" s="252"/>
      <c r="DO62" s="252"/>
      <c r="DP62" s="252"/>
      <c r="DQ62" s="202"/>
      <c r="DR62" s="207"/>
      <c r="DS62" s="252"/>
      <c r="DT62" s="252"/>
      <c r="DU62" s="252"/>
      <c r="DV62" s="202"/>
      <c r="DW62" s="252">
        <f t="shared" si="12"/>
        <v>779</v>
      </c>
      <c r="DX62" s="223">
        <f t="shared" si="11"/>
        <v>1910</v>
      </c>
      <c r="DY62" s="175">
        <v>215</v>
      </c>
      <c r="DZ62" s="223">
        <f t="shared" si="16"/>
        <v>211</v>
      </c>
      <c r="EA62" s="193">
        <f t="shared" si="57"/>
        <v>2689</v>
      </c>
      <c r="EB62" s="323"/>
      <c r="ED62" s="314"/>
      <c r="EE62" s="314"/>
      <c r="EF62" s="314"/>
      <c r="EG62" s="314"/>
      <c r="EH62" s="342">
        <f t="shared" ref="EH62:EH74" si="61">DY63/(EA62-DZ62)</f>
        <v>0.11904761904761904</v>
      </c>
      <c r="EI62" s="352"/>
      <c r="EJ62" s="314"/>
      <c r="EK62" s="314"/>
      <c r="EL62" s="314"/>
      <c r="EM62" s="314"/>
      <c r="EN62" s="314"/>
      <c r="EO62" s="314"/>
    </row>
    <row r="63" spans="1:145">
      <c r="A63" s="143" t="s">
        <v>96</v>
      </c>
      <c r="B63" s="128"/>
      <c r="C63" s="113"/>
      <c r="D63" s="113"/>
      <c r="E63" s="113"/>
      <c r="F63" s="275"/>
      <c r="G63" s="128"/>
      <c r="H63" s="113"/>
      <c r="I63" s="113"/>
      <c r="J63" s="113"/>
      <c r="K63" s="275"/>
      <c r="L63" s="154"/>
      <c r="M63" s="113"/>
      <c r="N63" s="113"/>
      <c r="O63" s="113"/>
      <c r="P63" s="266"/>
      <c r="Q63" s="128"/>
      <c r="R63" s="113"/>
      <c r="S63" s="113"/>
      <c r="T63" s="113"/>
      <c r="U63" s="275"/>
      <c r="V63" s="207">
        <v>0</v>
      </c>
      <c r="W63" s="180">
        <v>133</v>
      </c>
      <c r="X63" s="180">
        <v>27</v>
      </c>
      <c r="Y63" s="180">
        <v>14</v>
      </c>
      <c r="Z63" s="188">
        <v>133</v>
      </c>
      <c r="AA63" s="252">
        <v>0</v>
      </c>
      <c r="AB63" s="180">
        <v>124</v>
      </c>
      <c r="AC63" s="180">
        <v>10</v>
      </c>
      <c r="AD63" s="180">
        <v>3</v>
      </c>
      <c r="AE63" s="245">
        <v>124</v>
      </c>
      <c r="AF63" s="207">
        <v>33</v>
      </c>
      <c r="AG63" s="180">
        <v>519</v>
      </c>
      <c r="AH63" s="180">
        <v>49</v>
      </c>
      <c r="AI63" s="180">
        <v>33</v>
      </c>
      <c r="AJ63" s="188">
        <v>552</v>
      </c>
      <c r="AK63" s="252">
        <v>22</v>
      </c>
      <c r="AL63" s="180">
        <v>191</v>
      </c>
      <c r="AM63" s="180">
        <v>31</v>
      </c>
      <c r="AN63" s="180">
        <v>18</v>
      </c>
      <c r="AO63" s="245">
        <v>213</v>
      </c>
      <c r="AP63" s="207">
        <v>0</v>
      </c>
      <c r="AQ63" s="180">
        <v>146</v>
      </c>
      <c r="AR63" s="180">
        <v>18</v>
      </c>
      <c r="AS63" s="180">
        <v>6</v>
      </c>
      <c r="AT63" s="188">
        <v>146</v>
      </c>
      <c r="AU63" s="252">
        <v>19</v>
      </c>
      <c r="AV63" s="180">
        <v>212</v>
      </c>
      <c r="AW63" s="180">
        <v>31</v>
      </c>
      <c r="AX63" s="180">
        <v>6</v>
      </c>
      <c r="AY63" s="245">
        <v>231</v>
      </c>
      <c r="AZ63" s="207">
        <v>22</v>
      </c>
      <c r="BA63" s="180">
        <v>236</v>
      </c>
      <c r="BB63" s="180">
        <v>49</v>
      </c>
      <c r="BC63" s="180">
        <v>7</v>
      </c>
      <c r="BD63" s="188">
        <v>258</v>
      </c>
      <c r="BE63" s="252">
        <v>0</v>
      </c>
      <c r="BF63" s="180">
        <v>158</v>
      </c>
      <c r="BG63" s="180">
        <v>20</v>
      </c>
      <c r="BH63" s="180">
        <v>4</v>
      </c>
      <c r="BI63" s="245">
        <v>158</v>
      </c>
      <c r="BJ63" s="207">
        <v>18</v>
      </c>
      <c r="BK63" s="180">
        <v>464</v>
      </c>
      <c r="BL63" s="180">
        <v>60</v>
      </c>
      <c r="BM63" s="180">
        <v>12</v>
      </c>
      <c r="BN63" s="188">
        <v>482</v>
      </c>
      <c r="BO63" s="252"/>
      <c r="BP63" s="180"/>
      <c r="BQ63" s="180"/>
      <c r="BR63" s="180"/>
      <c r="BS63" s="245"/>
      <c r="BT63" s="207"/>
      <c r="BU63" s="252"/>
      <c r="BV63" s="252"/>
      <c r="BW63" s="252"/>
      <c r="BX63" s="202"/>
      <c r="BY63" s="252"/>
      <c r="BZ63" s="252"/>
      <c r="CA63" s="252"/>
      <c r="CB63" s="252"/>
      <c r="CC63" s="285"/>
      <c r="CD63" s="207"/>
      <c r="CE63" s="252"/>
      <c r="CF63" s="252"/>
      <c r="CG63" s="252"/>
      <c r="CH63" s="202"/>
      <c r="CI63" s="252"/>
      <c r="CJ63" s="252"/>
      <c r="CK63" s="252"/>
      <c r="CL63" s="252"/>
      <c r="CM63" s="285"/>
      <c r="CN63" s="207"/>
      <c r="CO63" s="252"/>
      <c r="CP63" s="252"/>
      <c r="CQ63" s="252"/>
      <c r="CR63" s="202"/>
      <c r="CS63" s="207"/>
      <c r="CT63" s="252"/>
      <c r="CU63" s="252"/>
      <c r="CV63" s="252"/>
      <c r="CW63" s="202"/>
      <c r="CX63" s="252"/>
      <c r="CY63" s="252"/>
      <c r="CZ63" s="252"/>
      <c r="DA63" s="252"/>
      <c r="DB63" s="285"/>
      <c r="DC63" s="207"/>
      <c r="DD63" s="252"/>
      <c r="DE63" s="252"/>
      <c r="DF63" s="252"/>
      <c r="DG63" s="202"/>
      <c r="DH63" s="252"/>
      <c r="DI63" s="252"/>
      <c r="DJ63" s="252"/>
      <c r="DK63" s="252"/>
      <c r="DL63" s="285"/>
      <c r="DM63" s="207"/>
      <c r="DN63" s="252"/>
      <c r="DO63" s="252"/>
      <c r="DP63" s="252"/>
      <c r="DQ63" s="202"/>
      <c r="DR63" s="207"/>
      <c r="DS63" s="252"/>
      <c r="DT63" s="252"/>
      <c r="DU63" s="252"/>
      <c r="DV63" s="202"/>
      <c r="DW63" s="252">
        <f t="shared" si="12"/>
        <v>114</v>
      </c>
      <c r="DX63" s="223">
        <f t="shared" si="11"/>
        <v>2183</v>
      </c>
      <c r="DY63" s="175">
        <f>SUM(EA62-DZ62-DX63)</f>
        <v>295</v>
      </c>
      <c r="DZ63" s="223">
        <f t="shared" si="16"/>
        <v>103</v>
      </c>
      <c r="EA63" s="193">
        <f t="shared" si="57"/>
        <v>2297</v>
      </c>
      <c r="EB63" s="323" t="s">
        <v>118</v>
      </c>
      <c r="ED63" s="314"/>
      <c r="EE63" s="314"/>
      <c r="EF63" s="314"/>
      <c r="EG63" s="314"/>
      <c r="EH63" s="313">
        <f t="shared" si="61"/>
        <v>8.6144029170464903E-2</v>
      </c>
      <c r="EI63" s="352"/>
      <c r="EJ63" s="314"/>
      <c r="EK63" s="314"/>
      <c r="EL63" s="314"/>
      <c r="EM63" s="314"/>
      <c r="EN63" s="314"/>
      <c r="EO63" s="314"/>
    </row>
    <row r="64" spans="1:145">
      <c r="A64" s="120" t="s">
        <v>97</v>
      </c>
      <c r="B64" s="31"/>
      <c r="C64" s="8"/>
      <c r="D64" s="8"/>
      <c r="E64" s="8"/>
      <c r="F64" s="276"/>
      <c r="G64" s="31"/>
      <c r="H64" s="8"/>
      <c r="I64" s="8"/>
      <c r="J64" s="8"/>
      <c r="K64" s="276"/>
      <c r="L64" s="274"/>
      <c r="M64" s="8"/>
      <c r="N64" s="8"/>
      <c r="O64" s="8"/>
      <c r="P64" s="267"/>
      <c r="Q64" s="31"/>
      <c r="R64" s="8"/>
      <c r="S64" s="8"/>
      <c r="T64" s="8"/>
      <c r="U64" s="276"/>
      <c r="V64" s="228">
        <v>38</v>
      </c>
      <c r="W64" s="179">
        <v>116</v>
      </c>
      <c r="X64" s="179">
        <v>3</v>
      </c>
      <c r="Y64" s="179">
        <v>14</v>
      </c>
      <c r="Z64" s="187">
        <v>154</v>
      </c>
      <c r="AA64" s="251">
        <v>46</v>
      </c>
      <c r="AB64" s="179">
        <v>118</v>
      </c>
      <c r="AC64" s="179">
        <v>3</v>
      </c>
      <c r="AD64" s="179">
        <v>3</v>
      </c>
      <c r="AE64" s="244">
        <v>164</v>
      </c>
      <c r="AF64" s="228">
        <v>156</v>
      </c>
      <c r="AG64" s="179">
        <v>467</v>
      </c>
      <c r="AH64" s="179">
        <v>52</v>
      </c>
      <c r="AI64" s="179">
        <v>39</v>
      </c>
      <c r="AJ64" s="187">
        <v>623</v>
      </c>
      <c r="AK64" s="251">
        <v>79</v>
      </c>
      <c r="AL64" s="179">
        <v>178</v>
      </c>
      <c r="AM64" s="179">
        <v>17</v>
      </c>
      <c r="AN64" s="179">
        <v>26</v>
      </c>
      <c r="AO64" s="244">
        <v>257</v>
      </c>
      <c r="AP64" s="228">
        <v>41</v>
      </c>
      <c r="AQ64" s="179">
        <v>129</v>
      </c>
      <c r="AR64" s="179">
        <v>11</v>
      </c>
      <c r="AS64" s="179">
        <v>22</v>
      </c>
      <c r="AT64" s="187">
        <v>170</v>
      </c>
      <c r="AU64" s="251">
        <v>46</v>
      </c>
      <c r="AV64" s="180">
        <v>206</v>
      </c>
      <c r="AW64" s="179">
        <v>19</v>
      </c>
      <c r="AX64" s="179">
        <v>34</v>
      </c>
      <c r="AY64" s="244">
        <v>252</v>
      </c>
      <c r="AZ64" s="228">
        <v>127</v>
      </c>
      <c r="BA64" s="180">
        <v>212</v>
      </c>
      <c r="BB64" s="179">
        <v>39</v>
      </c>
      <c r="BC64" s="179">
        <v>24</v>
      </c>
      <c r="BD64" s="187">
        <v>339</v>
      </c>
      <c r="BE64" s="251">
        <v>77</v>
      </c>
      <c r="BF64" s="179">
        <v>149</v>
      </c>
      <c r="BG64" s="179">
        <v>5</v>
      </c>
      <c r="BH64" s="179">
        <v>6</v>
      </c>
      <c r="BI64" s="244">
        <v>226</v>
      </c>
      <c r="BJ64" s="228">
        <v>114</v>
      </c>
      <c r="BK64" s="179">
        <v>430</v>
      </c>
      <c r="BL64" s="179">
        <v>40</v>
      </c>
      <c r="BM64" s="179">
        <v>38</v>
      </c>
      <c r="BN64" s="187">
        <v>544</v>
      </c>
      <c r="BO64" s="251"/>
      <c r="BP64" s="179"/>
      <c r="BQ64" s="179"/>
      <c r="BR64" s="179"/>
      <c r="BS64" s="244"/>
      <c r="BT64" s="228"/>
      <c r="BU64" s="251"/>
      <c r="BV64" s="251"/>
      <c r="BW64" s="251"/>
      <c r="BX64" s="200"/>
      <c r="BY64" s="251"/>
      <c r="BZ64" s="251"/>
      <c r="CA64" s="251"/>
      <c r="CB64" s="251"/>
      <c r="CC64" s="284"/>
      <c r="CD64" s="228"/>
      <c r="CE64" s="251"/>
      <c r="CF64" s="251"/>
      <c r="CG64" s="251"/>
      <c r="CH64" s="200"/>
      <c r="CI64" s="251"/>
      <c r="CJ64" s="251"/>
      <c r="CK64" s="251"/>
      <c r="CL64" s="251"/>
      <c r="CM64" s="284"/>
      <c r="CN64" s="228"/>
      <c r="CO64" s="251"/>
      <c r="CP64" s="251"/>
      <c r="CQ64" s="251"/>
      <c r="CR64" s="200"/>
      <c r="CS64" s="228"/>
      <c r="CT64" s="251"/>
      <c r="CU64" s="251"/>
      <c r="CV64" s="251"/>
      <c r="CW64" s="200"/>
      <c r="CX64" s="251"/>
      <c r="CY64" s="251"/>
      <c r="CZ64" s="251"/>
      <c r="DA64" s="251"/>
      <c r="DB64" s="284"/>
      <c r="DC64" s="228"/>
      <c r="DD64" s="251"/>
      <c r="DE64" s="251"/>
      <c r="DF64" s="251"/>
      <c r="DG64" s="200"/>
      <c r="DH64" s="251"/>
      <c r="DI64" s="251"/>
      <c r="DJ64" s="251"/>
      <c r="DK64" s="251"/>
      <c r="DL64" s="284"/>
      <c r="DM64" s="228"/>
      <c r="DN64" s="251"/>
      <c r="DO64" s="251"/>
      <c r="DP64" s="251"/>
      <c r="DQ64" s="200"/>
      <c r="DR64" s="228"/>
      <c r="DS64" s="251"/>
      <c r="DT64" s="251"/>
      <c r="DU64" s="251"/>
      <c r="DV64" s="200"/>
      <c r="DW64" s="252">
        <f t="shared" si="12"/>
        <v>724</v>
      </c>
      <c r="DX64" s="223">
        <f t="shared" si="11"/>
        <v>2005</v>
      </c>
      <c r="DY64" s="175">
        <f>SUM(EA63-DZ63-DX64)</f>
        <v>189</v>
      </c>
      <c r="DZ64" s="223">
        <f t="shared" si="16"/>
        <v>206</v>
      </c>
      <c r="EA64" s="193">
        <f t="shared" si="57"/>
        <v>2729</v>
      </c>
      <c r="EB64" s="324" t="s">
        <v>119</v>
      </c>
      <c r="EH64" s="342">
        <f t="shared" si="61"/>
        <v>0.13436385255648037</v>
      </c>
      <c r="EI64" s="352"/>
      <c r="EJ64" s="314"/>
      <c r="EK64" s="314"/>
      <c r="EL64" s="314"/>
      <c r="EM64" s="314"/>
      <c r="EN64" s="314"/>
      <c r="EO64" s="314"/>
    </row>
    <row r="65" spans="1:145">
      <c r="A65" s="143" t="s">
        <v>98</v>
      </c>
      <c r="B65" s="128"/>
      <c r="C65" s="113"/>
      <c r="D65" s="113"/>
      <c r="E65" s="113"/>
      <c r="F65" s="275"/>
      <c r="G65" s="128"/>
      <c r="H65" s="113"/>
      <c r="I65" s="113"/>
      <c r="J65" s="113"/>
      <c r="K65" s="275"/>
      <c r="L65" s="154"/>
      <c r="M65" s="113"/>
      <c r="N65" s="113"/>
      <c r="O65" s="113"/>
      <c r="P65" s="266"/>
      <c r="Q65" s="128"/>
      <c r="R65" s="113"/>
      <c r="S65" s="113"/>
      <c r="T65" s="113"/>
      <c r="U65" s="275"/>
      <c r="V65" s="207">
        <v>0</v>
      </c>
      <c r="W65" s="180">
        <v>120</v>
      </c>
      <c r="X65" s="180">
        <v>20</v>
      </c>
      <c r="Y65" s="180">
        <v>10</v>
      </c>
      <c r="Z65" s="188">
        <v>120</v>
      </c>
      <c r="AA65" s="252">
        <v>0</v>
      </c>
      <c r="AB65" s="180">
        <v>154</v>
      </c>
      <c r="AC65" s="180">
        <v>7</v>
      </c>
      <c r="AD65" s="180">
        <v>14</v>
      </c>
      <c r="AE65" s="245">
        <v>154</v>
      </c>
      <c r="AF65" s="207">
        <v>0</v>
      </c>
      <c r="AG65" s="180">
        <v>526</v>
      </c>
      <c r="AH65" s="180">
        <v>58</v>
      </c>
      <c r="AI65" s="180">
        <v>37</v>
      </c>
      <c r="AJ65" s="188">
        <v>526</v>
      </c>
      <c r="AK65" s="252">
        <v>0</v>
      </c>
      <c r="AL65" s="180">
        <v>210</v>
      </c>
      <c r="AM65" s="180">
        <v>21</v>
      </c>
      <c r="AN65" s="180">
        <v>3</v>
      </c>
      <c r="AO65" s="245">
        <v>210</v>
      </c>
      <c r="AP65" s="207">
        <v>0</v>
      </c>
      <c r="AQ65" s="180">
        <v>134</v>
      </c>
      <c r="AR65" s="180">
        <v>14</v>
      </c>
      <c r="AS65" s="180">
        <v>5</v>
      </c>
      <c r="AT65" s="188">
        <v>134</v>
      </c>
      <c r="AU65" s="252">
        <v>0</v>
      </c>
      <c r="AV65" s="180">
        <v>186</v>
      </c>
      <c r="AW65" s="180">
        <v>32</v>
      </c>
      <c r="AX65" s="180">
        <v>15</v>
      </c>
      <c r="AY65" s="245">
        <v>186</v>
      </c>
      <c r="AZ65" s="207">
        <v>0</v>
      </c>
      <c r="BA65" s="180">
        <v>224</v>
      </c>
      <c r="BB65" s="180">
        <v>91</v>
      </c>
      <c r="BC65" s="180">
        <v>17</v>
      </c>
      <c r="BD65" s="188">
        <v>224</v>
      </c>
      <c r="BE65" s="252">
        <v>0</v>
      </c>
      <c r="BF65" s="180">
        <v>176</v>
      </c>
      <c r="BG65" s="180">
        <v>44</v>
      </c>
      <c r="BH65" s="180">
        <v>12</v>
      </c>
      <c r="BI65" s="245">
        <v>176</v>
      </c>
      <c r="BJ65" s="207">
        <v>0</v>
      </c>
      <c r="BK65" s="180">
        <v>454</v>
      </c>
      <c r="BL65" s="180">
        <v>52</v>
      </c>
      <c r="BM65" s="180">
        <v>60</v>
      </c>
      <c r="BN65" s="188">
        <v>454</v>
      </c>
      <c r="BO65" s="252">
        <v>16</v>
      </c>
      <c r="BP65" s="180"/>
      <c r="BQ65" s="180"/>
      <c r="BR65" s="180">
        <v>0</v>
      </c>
      <c r="BS65" s="245">
        <v>16</v>
      </c>
      <c r="BT65" s="207">
        <v>8</v>
      </c>
      <c r="BU65" s="252"/>
      <c r="BV65" s="252"/>
      <c r="BW65" s="252">
        <v>0</v>
      </c>
      <c r="BX65" s="202">
        <v>8</v>
      </c>
      <c r="BY65" s="252">
        <v>17</v>
      </c>
      <c r="BZ65" s="252"/>
      <c r="CA65" s="252"/>
      <c r="CB65" s="252">
        <v>0</v>
      </c>
      <c r="CC65" s="285">
        <v>17</v>
      </c>
      <c r="CD65" s="207">
        <v>11</v>
      </c>
      <c r="CE65" s="252"/>
      <c r="CF65" s="252"/>
      <c r="CG65" s="252">
        <v>0</v>
      </c>
      <c r="CH65" s="202">
        <v>11</v>
      </c>
      <c r="CI65" s="252">
        <v>9</v>
      </c>
      <c r="CJ65" s="252"/>
      <c r="CK65" s="252"/>
      <c r="CL65" s="252"/>
      <c r="CM65" s="285">
        <v>9</v>
      </c>
      <c r="CN65" s="207">
        <v>0</v>
      </c>
      <c r="CO65" s="252"/>
      <c r="CP65" s="252"/>
      <c r="CQ65" s="252">
        <v>0</v>
      </c>
      <c r="CR65" s="202">
        <v>0</v>
      </c>
      <c r="CS65" s="207">
        <v>23</v>
      </c>
      <c r="CT65" s="252"/>
      <c r="CU65" s="252"/>
      <c r="CV65" s="252">
        <v>0</v>
      </c>
      <c r="CW65" s="202">
        <v>23</v>
      </c>
      <c r="CX65" s="252">
        <v>31</v>
      </c>
      <c r="CY65" s="252"/>
      <c r="CZ65" s="252"/>
      <c r="DA65" s="252">
        <v>0</v>
      </c>
      <c r="DB65" s="285">
        <v>31</v>
      </c>
      <c r="DC65" s="207">
        <v>0</v>
      </c>
      <c r="DD65" s="252"/>
      <c r="DE65" s="252"/>
      <c r="DF65" s="252">
        <v>0</v>
      </c>
      <c r="DG65" s="202">
        <v>0</v>
      </c>
      <c r="DH65" s="252">
        <v>11</v>
      </c>
      <c r="DI65" s="252"/>
      <c r="DJ65" s="252"/>
      <c r="DK65" s="252">
        <v>0</v>
      </c>
      <c r="DL65" s="285">
        <v>11</v>
      </c>
      <c r="DM65" s="207">
        <v>25</v>
      </c>
      <c r="DN65" s="252"/>
      <c r="DO65" s="252"/>
      <c r="DP65" s="252">
        <v>0</v>
      </c>
      <c r="DQ65" s="202">
        <v>25</v>
      </c>
      <c r="DR65" s="207">
        <v>17</v>
      </c>
      <c r="DS65" s="252"/>
      <c r="DT65" s="252"/>
      <c r="DU65" s="252">
        <v>0</v>
      </c>
      <c r="DV65" s="202">
        <v>17</v>
      </c>
      <c r="DW65" s="252">
        <f>SUM(B65+G65+L65+Q65+V65+AA65+AF65+AK65+AP65+AU65+AZ65+BE65+BJ65+BO65+BT65+BY65+CD65+CI65+CN65+CS65+CX65+DC65+DH65+DM65+DR65)</f>
        <v>168</v>
      </c>
      <c r="DX65" s="252">
        <f>SUM(C65+H65+M65+R65+W65+AB65+AG65+AL65+AQ65+AV65+BA65+BF65+BK65+BP65+BU65+BZ65+CE65+CJ65+CO65+CT65+CY65+DD65+DI65+DN65+DS65)</f>
        <v>2184</v>
      </c>
      <c r="DY65" s="252">
        <f>SUM(D65+I65+N65+S65+X65+AC65+AH65+AM65+AR65+AW65+BB65+BG65+BL65+BQ65+BV65+CA65+CF65+CK65+CP65+CU65+CZ65+DE65+DJ65+DO65+DT65)</f>
        <v>339</v>
      </c>
      <c r="DZ65" s="252">
        <f>SUM(E65+J65+O65+T65+Y65+AD65+AI65+AN65+AS65+AX65+BC65+BH65+BM65+BR65+BW65+CB65+CG65+CL65+CQ65+CV65+DA65+DF65+DK65+DP65+DU65)</f>
        <v>173</v>
      </c>
      <c r="EA65" s="193">
        <f>SUM(F65+K65+P65+U65+Z65+AE65+AJ65+AO65+AT65+AY65+BD65+BI65+BN65+BS65+BX65+CC65+CH65+CM65+CR65+CW65+DB65+DG65+DL65+DQ65+DV65)</f>
        <v>2352</v>
      </c>
      <c r="EB65" s="324" t="s">
        <v>120</v>
      </c>
      <c r="EH65" s="313">
        <f t="shared" si="61"/>
        <v>0.111977971546581</v>
      </c>
      <c r="EI65" s="352"/>
    </row>
    <row r="66" spans="1:145">
      <c r="A66" s="120" t="s">
        <v>99</v>
      </c>
      <c r="B66" s="128"/>
      <c r="C66" s="113"/>
      <c r="D66" s="113"/>
      <c r="E66" s="113"/>
      <c r="F66" s="275"/>
      <c r="G66" s="128"/>
      <c r="H66" s="113"/>
      <c r="I66" s="113"/>
      <c r="J66" s="113"/>
      <c r="K66" s="275"/>
      <c r="L66" s="154"/>
      <c r="M66" s="113"/>
      <c r="N66" s="113"/>
      <c r="O66" s="113"/>
      <c r="P66" s="266"/>
      <c r="Q66" s="128"/>
      <c r="R66" s="113"/>
      <c r="S66" s="113"/>
      <c r="T66" s="113"/>
      <c r="U66" s="275"/>
      <c r="V66" s="207">
        <v>0</v>
      </c>
      <c r="W66" s="180">
        <v>99</v>
      </c>
      <c r="X66" s="180">
        <v>11</v>
      </c>
      <c r="Y66" s="180">
        <v>9</v>
      </c>
      <c r="Z66" s="188">
        <v>99</v>
      </c>
      <c r="AA66" s="252">
        <v>0</v>
      </c>
      <c r="AB66" s="180">
        <v>131</v>
      </c>
      <c r="AC66" s="180">
        <v>9</v>
      </c>
      <c r="AD66" s="180">
        <v>18</v>
      </c>
      <c r="AE66" s="245">
        <v>131</v>
      </c>
      <c r="AF66" s="207">
        <v>0</v>
      </c>
      <c r="AG66" s="180">
        <v>439</v>
      </c>
      <c r="AH66" s="180">
        <v>50</v>
      </c>
      <c r="AI66" s="180">
        <v>36</v>
      </c>
      <c r="AJ66" s="188">
        <v>439</v>
      </c>
      <c r="AK66" s="252">
        <v>0</v>
      </c>
      <c r="AL66" s="180">
        <v>184</v>
      </c>
      <c r="AM66" s="180">
        <v>23</v>
      </c>
      <c r="AN66" s="180">
        <v>9</v>
      </c>
      <c r="AO66" s="245">
        <v>184</v>
      </c>
      <c r="AP66" s="207">
        <v>0</v>
      </c>
      <c r="AQ66" s="180">
        <v>122</v>
      </c>
      <c r="AR66" s="180">
        <v>7</v>
      </c>
      <c r="AS66" s="180">
        <v>7</v>
      </c>
      <c r="AT66" s="188">
        <v>122</v>
      </c>
      <c r="AU66" s="252">
        <v>0</v>
      </c>
      <c r="AV66" s="180">
        <v>156</v>
      </c>
      <c r="AW66" s="180">
        <v>15</v>
      </c>
      <c r="AX66" s="180">
        <v>33</v>
      </c>
      <c r="AY66" s="245">
        <v>156</v>
      </c>
      <c r="AZ66" s="207">
        <v>0</v>
      </c>
      <c r="BA66" s="180">
        <v>181</v>
      </c>
      <c r="BB66" s="180">
        <v>26</v>
      </c>
      <c r="BC66" s="180">
        <v>18</v>
      </c>
      <c r="BD66" s="188">
        <v>181</v>
      </c>
      <c r="BE66" s="252">
        <v>0</v>
      </c>
      <c r="BF66" s="180">
        <v>150</v>
      </c>
      <c r="BG66" s="180">
        <v>14</v>
      </c>
      <c r="BH66" s="180">
        <v>21</v>
      </c>
      <c r="BI66" s="245">
        <v>150</v>
      </c>
      <c r="BJ66" s="207">
        <v>0</v>
      </c>
      <c r="BK66" s="180">
        <v>359</v>
      </c>
      <c r="BL66" s="180">
        <v>35</v>
      </c>
      <c r="BM66" s="180">
        <v>30</v>
      </c>
      <c r="BN66" s="188">
        <v>359</v>
      </c>
      <c r="BO66" s="252">
        <v>30</v>
      </c>
      <c r="BP66" s="180">
        <v>13</v>
      </c>
      <c r="BQ66" s="180">
        <v>3</v>
      </c>
      <c r="BR66" s="180">
        <v>0</v>
      </c>
      <c r="BS66" s="245">
        <v>43</v>
      </c>
      <c r="BT66" s="207">
        <v>19</v>
      </c>
      <c r="BU66" s="252">
        <v>1</v>
      </c>
      <c r="BV66" s="252">
        <v>7</v>
      </c>
      <c r="BW66" s="252">
        <v>0</v>
      </c>
      <c r="BX66" s="202">
        <v>20</v>
      </c>
      <c r="BY66" s="252">
        <v>31</v>
      </c>
      <c r="BZ66" s="252">
        <v>7</v>
      </c>
      <c r="CA66" s="252">
        <v>10</v>
      </c>
      <c r="CB66" s="252">
        <v>0</v>
      </c>
      <c r="CC66" s="285">
        <v>38</v>
      </c>
      <c r="CD66" s="207">
        <v>36</v>
      </c>
      <c r="CE66" s="252">
        <v>6</v>
      </c>
      <c r="CF66" s="252">
        <v>5</v>
      </c>
      <c r="CG66" s="252">
        <v>0</v>
      </c>
      <c r="CH66" s="202">
        <v>42</v>
      </c>
      <c r="CI66" s="252">
        <v>32</v>
      </c>
      <c r="CJ66" s="252">
        <v>5</v>
      </c>
      <c r="CK66" s="252">
        <v>4</v>
      </c>
      <c r="CL66" s="252">
        <v>0</v>
      </c>
      <c r="CM66" s="285">
        <v>37</v>
      </c>
      <c r="CN66" s="207">
        <v>11</v>
      </c>
      <c r="CO66" s="252">
        <v>0</v>
      </c>
      <c r="CP66" s="252">
        <v>0</v>
      </c>
      <c r="CQ66" s="252">
        <v>0</v>
      </c>
      <c r="CR66" s="202">
        <v>11</v>
      </c>
      <c r="CS66" s="207">
        <v>85</v>
      </c>
      <c r="CT66" s="252">
        <v>16</v>
      </c>
      <c r="CU66" s="252">
        <v>7</v>
      </c>
      <c r="CV66" s="252">
        <v>0</v>
      </c>
      <c r="CW66" s="202">
        <v>101</v>
      </c>
      <c r="CX66" s="252">
        <v>116</v>
      </c>
      <c r="CY66" s="252">
        <v>22</v>
      </c>
      <c r="CZ66" s="252">
        <v>9</v>
      </c>
      <c r="DA66" s="252">
        <v>0</v>
      </c>
      <c r="DB66" s="285">
        <v>138</v>
      </c>
      <c r="DC66" s="207">
        <v>20</v>
      </c>
      <c r="DD66" s="252">
        <v>0</v>
      </c>
      <c r="DE66" s="252">
        <v>0</v>
      </c>
      <c r="DF66" s="252">
        <v>0</v>
      </c>
      <c r="DG66" s="202">
        <v>20</v>
      </c>
      <c r="DH66" s="252">
        <v>59</v>
      </c>
      <c r="DI66" s="252">
        <v>11</v>
      </c>
      <c r="DJ66" s="252">
        <v>0</v>
      </c>
      <c r="DK66" s="252">
        <v>0</v>
      </c>
      <c r="DL66" s="285">
        <v>70</v>
      </c>
      <c r="DM66" s="207">
        <v>118</v>
      </c>
      <c r="DN66" s="252">
        <v>18</v>
      </c>
      <c r="DO66" s="252">
        <v>7</v>
      </c>
      <c r="DP66" s="252">
        <v>0</v>
      </c>
      <c r="DQ66" s="202">
        <v>136</v>
      </c>
      <c r="DR66" s="207">
        <v>43</v>
      </c>
      <c r="DS66" s="252">
        <v>15</v>
      </c>
      <c r="DT66" s="252">
        <v>2</v>
      </c>
      <c r="DU66" s="252">
        <v>0</v>
      </c>
      <c r="DV66" s="202">
        <v>58</v>
      </c>
      <c r="DW66" s="252">
        <f t="shared" ref="DW66:DX75" si="62">SUM(B66+G66+L66+Q66+V66+AA66+AF66+AK66+AP66+AU66+AZ66+BE66+BJ66+BO66+BT66+BY66+CD66+CI66+CN66+CS66+CX66+DC66+DH66+DM66+DR66)</f>
        <v>600</v>
      </c>
      <c r="DX66" s="252">
        <f t="shared" ref="DX66:DZ71" si="63">SUM(C66+H66+M66+R66+W66+AB66+AG66+AL66+AQ66+AV66+BA66+BF66+BK66+BP66+BU66+BZ66+CE66+CJ66+CO66+CT66+CY66+DD66+DI66+DN66+DS66)</f>
        <v>1935</v>
      </c>
      <c r="DY66" s="252">
        <f t="shared" si="63"/>
        <v>244</v>
      </c>
      <c r="DZ66" s="252">
        <f t="shared" si="63"/>
        <v>181</v>
      </c>
      <c r="EA66" s="193">
        <f t="shared" ref="EA66:EA75" si="64">SUM(F66+K66+P66+U66+Z66+AE66+AJ66+AO66+AT66+AY66+BD66+BI66+BN66+BS66+BX66+CC66+CH66+CM66+CR66+CW66+DB66+DG66+DL66+DQ66+DV66)</f>
        <v>2535</v>
      </c>
      <c r="EB66" s="324" t="s">
        <v>121</v>
      </c>
      <c r="EH66" s="342">
        <f t="shared" si="61"/>
        <v>8.2412914188615127E-2</v>
      </c>
      <c r="EI66" s="352"/>
    </row>
    <row r="67" spans="1:145">
      <c r="A67" s="143" t="s">
        <v>100</v>
      </c>
      <c r="B67" s="128"/>
      <c r="C67" s="113"/>
      <c r="D67" s="113"/>
      <c r="E67" s="113"/>
      <c r="F67" s="275"/>
      <c r="G67" s="128"/>
      <c r="H67" s="113"/>
      <c r="I67" s="113"/>
      <c r="J67" s="113"/>
      <c r="K67" s="275"/>
      <c r="L67" s="154"/>
      <c r="M67" s="113"/>
      <c r="N67" s="113"/>
      <c r="O67" s="113"/>
      <c r="P67" s="266"/>
      <c r="Q67" s="128"/>
      <c r="R67" s="113"/>
      <c r="S67" s="113"/>
      <c r="T67" s="113"/>
      <c r="U67" s="275"/>
      <c r="V67" s="207">
        <v>0</v>
      </c>
      <c r="W67" s="180">
        <v>77</v>
      </c>
      <c r="X67" s="180">
        <v>13</v>
      </c>
      <c r="Y67" s="180">
        <v>12</v>
      </c>
      <c r="Z67" s="188">
        <v>77</v>
      </c>
      <c r="AA67" s="252">
        <v>0</v>
      </c>
      <c r="AB67" s="180">
        <v>116</v>
      </c>
      <c r="AC67" s="312">
        <v>-3</v>
      </c>
      <c r="AD67" s="180">
        <v>9</v>
      </c>
      <c r="AE67" s="245">
        <v>116</v>
      </c>
      <c r="AF67" s="207">
        <v>0</v>
      </c>
      <c r="AG67" s="180">
        <v>380</v>
      </c>
      <c r="AH67" s="180">
        <v>23</v>
      </c>
      <c r="AI67" s="180">
        <v>38</v>
      </c>
      <c r="AJ67" s="188">
        <v>380</v>
      </c>
      <c r="AK67" s="252">
        <v>0</v>
      </c>
      <c r="AL67" s="180">
        <v>165</v>
      </c>
      <c r="AM67" s="180">
        <v>10</v>
      </c>
      <c r="AN67" s="180">
        <v>21</v>
      </c>
      <c r="AO67" s="245">
        <v>165</v>
      </c>
      <c r="AP67" s="207">
        <v>0</v>
      </c>
      <c r="AQ67" s="180">
        <v>113</v>
      </c>
      <c r="AR67" s="180">
        <v>2</v>
      </c>
      <c r="AS67" s="180">
        <v>10</v>
      </c>
      <c r="AT67" s="188">
        <v>113</v>
      </c>
      <c r="AU67" s="252">
        <v>0</v>
      </c>
      <c r="AV67" s="180">
        <v>120</v>
      </c>
      <c r="AW67" s="180">
        <v>3</v>
      </c>
      <c r="AX67" s="180">
        <v>8</v>
      </c>
      <c r="AY67" s="245">
        <v>120</v>
      </c>
      <c r="AZ67" s="207">
        <v>0</v>
      </c>
      <c r="BA67" s="180">
        <v>151</v>
      </c>
      <c r="BB67" s="180">
        <v>12</v>
      </c>
      <c r="BC67" s="180">
        <v>17</v>
      </c>
      <c r="BD67" s="188">
        <v>151</v>
      </c>
      <c r="BE67" s="252">
        <v>0</v>
      </c>
      <c r="BF67" s="180">
        <v>124</v>
      </c>
      <c r="BG67" s="180">
        <v>5</v>
      </c>
      <c r="BH67" s="180">
        <v>15</v>
      </c>
      <c r="BI67" s="245">
        <v>124</v>
      </c>
      <c r="BJ67" s="207">
        <v>0</v>
      </c>
      <c r="BK67" s="180">
        <v>301</v>
      </c>
      <c r="BL67" s="180">
        <v>28</v>
      </c>
      <c r="BM67" s="180">
        <v>47</v>
      </c>
      <c r="BN67" s="188">
        <v>301</v>
      </c>
      <c r="BO67" s="252">
        <v>10</v>
      </c>
      <c r="BP67" s="180">
        <v>39</v>
      </c>
      <c r="BQ67" s="180">
        <v>4</v>
      </c>
      <c r="BR67" s="180">
        <v>0</v>
      </c>
      <c r="BS67" s="245">
        <v>49</v>
      </c>
      <c r="BT67" s="207">
        <v>9</v>
      </c>
      <c r="BU67" s="252">
        <v>19</v>
      </c>
      <c r="BV67" s="252">
        <v>1</v>
      </c>
      <c r="BW67" s="252">
        <v>0</v>
      </c>
      <c r="BX67" s="202">
        <v>28</v>
      </c>
      <c r="BY67" s="252">
        <v>21</v>
      </c>
      <c r="BZ67" s="252">
        <v>32</v>
      </c>
      <c r="CA67" s="252">
        <v>6</v>
      </c>
      <c r="CB67" s="252">
        <v>0</v>
      </c>
      <c r="CC67" s="285">
        <v>53</v>
      </c>
      <c r="CD67" s="207">
        <v>16</v>
      </c>
      <c r="CE67" s="252">
        <v>38</v>
      </c>
      <c r="CF67" s="252">
        <v>4</v>
      </c>
      <c r="CG67" s="252">
        <v>0</v>
      </c>
      <c r="CH67" s="202">
        <v>54</v>
      </c>
      <c r="CI67" s="252">
        <v>1</v>
      </c>
      <c r="CJ67" s="252">
        <v>33</v>
      </c>
      <c r="CK67" s="252">
        <v>4</v>
      </c>
      <c r="CL67" s="252">
        <v>0</v>
      </c>
      <c r="CM67" s="285">
        <v>34</v>
      </c>
      <c r="CN67" s="207">
        <v>12</v>
      </c>
      <c r="CO67" s="252">
        <v>11</v>
      </c>
      <c r="CP67" s="252">
        <v>0</v>
      </c>
      <c r="CQ67" s="252">
        <v>0</v>
      </c>
      <c r="CR67" s="202">
        <v>23</v>
      </c>
      <c r="CS67" s="207">
        <v>40</v>
      </c>
      <c r="CT67" s="252">
        <v>77</v>
      </c>
      <c r="CU67" s="252">
        <v>24</v>
      </c>
      <c r="CV67" s="252">
        <v>0</v>
      </c>
      <c r="CW67" s="202">
        <v>117</v>
      </c>
      <c r="CX67" s="252">
        <v>63</v>
      </c>
      <c r="CY67" s="252">
        <v>123</v>
      </c>
      <c r="CZ67" s="252">
        <v>15</v>
      </c>
      <c r="DA67" s="252">
        <v>0</v>
      </c>
      <c r="DB67" s="285">
        <v>186</v>
      </c>
      <c r="DC67" s="207">
        <v>7</v>
      </c>
      <c r="DD67" s="252">
        <v>14</v>
      </c>
      <c r="DE67" s="252">
        <v>6</v>
      </c>
      <c r="DF67" s="252">
        <v>0</v>
      </c>
      <c r="DG67" s="202">
        <v>21</v>
      </c>
      <c r="DH67" s="252">
        <v>28</v>
      </c>
      <c r="DI67" s="252">
        <v>58</v>
      </c>
      <c r="DJ67" s="252">
        <v>12</v>
      </c>
      <c r="DK67" s="252">
        <v>0</v>
      </c>
      <c r="DL67" s="285">
        <v>86</v>
      </c>
      <c r="DM67" s="207">
        <v>48</v>
      </c>
      <c r="DN67" s="252">
        <v>120</v>
      </c>
      <c r="DO67" s="252">
        <v>16</v>
      </c>
      <c r="DP67" s="252">
        <v>0</v>
      </c>
      <c r="DQ67" s="202">
        <v>168</v>
      </c>
      <c r="DR67" s="207">
        <v>15</v>
      </c>
      <c r="DS67" s="252">
        <v>49</v>
      </c>
      <c r="DT67" s="252">
        <v>9</v>
      </c>
      <c r="DU67" s="252">
        <v>0</v>
      </c>
      <c r="DV67" s="202">
        <v>64</v>
      </c>
      <c r="DW67" s="252">
        <f t="shared" si="62"/>
        <v>270</v>
      </c>
      <c r="DX67" s="252">
        <f t="shared" si="63"/>
        <v>2160</v>
      </c>
      <c r="DY67" s="252">
        <f t="shared" si="63"/>
        <v>194</v>
      </c>
      <c r="DZ67" s="252">
        <f t="shared" si="63"/>
        <v>177</v>
      </c>
      <c r="EA67" s="193">
        <f t="shared" si="64"/>
        <v>2430</v>
      </c>
      <c r="EB67" s="323" t="s">
        <v>122</v>
      </c>
      <c r="ED67" s="314"/>
      <c r="EE67" s="314"/>
      <c r="EF67" s="314"/>
      <c r="EG67" s="314"/>
      <c r="EH67" s="313">
        <f t="shared" si="61"/>
        <v>9.4540612516644473E-2</v>
      </c>
      <c r="EI67" s="352"/>
    </row>
    <row r="68" spans="1:145">
      <c r="A68" s="120" t="s">
        <v>101</v>
      </c>
      <c r="B68" s="31"/>
      <c r="C68" s="8"/>
      <c r="D68" s="8"/>
      <c r="E68" s="8"/>
      <c r="F68" s="276"/>
      <c r="G68" s="31"/>
      <c r="H68" s="8"/>
      <c r="I68" s="8"/>
      <c r="J68" s="8"/>
      <c r="K68" s="276"/>
      <c r="L68" s="274"/>
      <c r="M68" s="8"/>
      <c r="N68" s="8"/>
      <c r="O68" s="8"/>
      <c r="P68" s="267"/>
      <c r="Q68" s="31"/>
      <c r="R68" s="8"/>
      <c r="S68" s="8"/>
      <c r="T68" s="8"/>
      <c r="U68" s="276"/>
      <c r="V68" s="228">
        <v>0</v>
      </c>
      <c r="W68" s="179">
        <v>65</v>
      </c>
      <c r="X68" s="179">
        <v>0</v>
      </c>
      <c r="Y68" s="179">
        <v>6</v>
      </c>
      <c r="Z68" s="187">
        <v>65</v>
      </c>
      <c r="AA68" s="251">
        <v>0</v>
      </c>
      <c r="AB68" s="179">
        <v>94</v>
      </c>
      <c r="AC68" s="179">
        <v>13</v>
      </c>
      <c r="AD68" s="179">
        <v>12</v>
      </c>
      <c r="AE68" s="244">
        <v>94</v>
      </c>
      <c r="AF68" s="228">
        <v>0</v>
      </c>
      <c r="AG68" s="179">
        <v>319</v>
      </c>
      <c r="AH68" s="179">
        <v>23</v>
      </c>
      <c r="AI68" s="179">
        <v>49</v>
      </c>
      <c r="AJ68" s="187">
        <v>319</v>
      </c>
      <c r="AK68" s="251">
        <v>0</v>
      </c>
      <c r="AL68" s="179">
        <v>125</v>
      </c>
      <c r="AM68" s="179">
        <v>19</v>
      </c>
      <c r="AN68" s="179">
        <v>20</v>
      </c>
      <c r="AO68" s="244">
        <v>125</v>
      </c>
      <c r="AP68" s="228">
        <v>0</v>
      </c>
      <c r="AQ68" s="179">
        <v>92</v>
      </c>
      <c r="AR68" s="179">
        <v>11</v>
      </c>
      <c r="AS68" s="179">
        <v>7</v>
      </c>
      <c r="AT68" s="187">
        <v>92</v>
      </c>
      <c r="AU68" s="251">
        <v>0</v>
      </c>
      <c r="AV68" s="180">
        <v>103</v>
      </c>
      <c r="AW68" s="179">
        <v>9</v>
      </c>
      <c r="AX68" s="179">
        <v>26</v>
      </c>
      <c r="AY68" s="244">
        <v>103</v>
      </c>
      <c r="AZ68" s="228">
        <v>0</v>
      </c>
      <c r="BA68" s="180">
        <v>131</v>
      </c>
      <c r="BB68" s="179">
        <v>3</v>
      </c>
      <c r="BC68" s="179">
        <v>16</v>
      </c>
      <c r="BD68" s="187">
        <v>131</v>
      </c>
      <c r="BE68" s="251">
        <v>0</v>
      </c>
      <c r="BF68" s="179">
        <v>107</v>
      </c>
      <c r="BG68" s="179">
        <v>2</v>
      </c>
      <c r="BH68" s="179">
        <v>13</v>
      </c>
      <c r="BI68" s="244">
        <v>107</v>
      </c>
      <c r="BJ68" s="228">
        <v>0</v>
      </c>
      <c r="BK68" s="179">
        <v>248</v>
      </c>
      <c r="BL68" s="179">
        <v>6</v>
      </c>
      <c r="BM68" s="179">
        <v>31</v>
      </c>
      <c r="BN68" s="187">
        <v>248</v>
      </c>
      <c r="BO68" s="251">
        <v>55</v>
      </c>
      <c r="BP68" s="179">
        <v>45</v>
      </c>
      <c r="BQ68" s="179">
        <v>4</v>
      </c>
      <c r="BR68" s="179">
        <v>0</v>
      </c>
      <c r="BS68" s="244">
        <v>100</v>
      </c>
      <c r="BT68" s="228">
        <v>26</v>
      </c>
      <c r="BU68" s="251">
        <v>24</v>
      </c>
      <c r="BV68" s="251">
        <v>4</v>
      </c>
      <c r="BW68" s="251">
        <v>0</v>
      </c>
      <c r="BX68" s="200">
        <v>50</v>
      </c>
      <c r="BY68" s="251">
        <v>56</v>
      </c>
      <c r="BZ68" s="251">
        <v>38</v>
      </c>
      <c r="CA68" s="251">
        <v>15</v>
      </c>
      <c r="CB68" s="251">
        <v>0</v>
      </c>
      <c r="CC68" s="284">
        <v>94</v>
      </c>
      <c r="CD68" s="228">
        <v>44</v>
      </c>
      <c r="CE68" s="251">
        <v>44</v>
      </c>
      <c r="CF68" s="251">
        <v>10</v>
      </c>
      <c r="CG68" s="251">
        <v>0</v>
      </c>
      <c r="CH68" s="200">
        <v>88</v>
      </c>
      <c r="CI68" s="251">
        <v>42</v>
      </c>
      <c r="CJ68" s="251">
        <v>32</v>
      </c>
      <c r="CK68" s="251">
        <v>2</v>
      </c>
      <c r="CL68" s="251">
        <v>0</v>
      </c>
      <c r="CM68" s="284">
        <v>74</v>
      </c>
      <c r="CN68" s="228">
        <v>34</v>
      </c>
      <c r="CO68" s="251">
        <v>19</v>
      </c>
      <c r="CP68" s="251">
        <v>4</v>
      </c>
      <c r="CQ68" s="251">
        <v>0</v>
      </c>
      <c r="CR68" s="200">
        <v>53</v>
      </c>
      <c r="CS68" s="228">
        <v>111</v>
      </c>
      <c r="CT68" s="251">
        <v>87</v>
      </c>
      <c r="CU68" s="251">
        <v>30</v>
      </c>
      <c r="CV68" s="251">
        <v>0</v>
      </c>
      <c r="CW68" s="200">
        <v>198</v>
      </c>
      <c r="CX68" s="251">
        <v>195</v>
      </c>
      <c r="CY68" s="251">
        <v>185</v>
      </c>
      <c r="CZ68" s="251">
        <v>1</v>
      </c>
      <c r="DA68" s="251">
        <v>0</v>
      </c>
      <c r="DB68" s="284">
        <v>380</v>
      </c>
      <c r="DC68" s="228">
        <v>36</v>
      </c>
      <c r="DD68" s="251">
        <v>18</v>
      </c>
      <c r="DE68" s="251">
        <v>3</v>
      </c>
      <c r="DF68" s="251">
        <v>0</v>
      </c>
      <c r="DG68" s="200">
        <v>54</v>
      </c>
      <c r="DH68" s="251">
        <v>93</v>
      </c>
      <c r="DI68" s="251">
        <v>68</v>
      </c>
      <c r="DJ68" s="251">
        <v>18</v>
      </c>
      <c r="DK68" s="251">
        <v>0</v>
      </c>
      <c r="DL68" s="284">
        <v>161</v>
      </c>
      <c r="DM68" s="228">
        <v>164</v>
      </c>
      <c r="DN68" s="251">
        <v>150</v>
      </c>
      <c r="DO68" s="251">
        <v>18</v>
      </c>
      <c r="DP68" s="251">
        <v>0</v>
      </c>
      <c r="DQ68" s="200">
        <v>314</v>
      </c>
      <c r="DR68" s="228">
        <v>66</v>
      </c>
      <c r="DS68" s="251">
        <v>46</v>
      </c>
      <c r="DT68" s="251">
        <v>18</v>
      </c>
      <c r="DU68" s="251">
        <v>0</v>
      </c>
      <c r="DV68" s="200">
        <v>112</v>
      </c>
      <c r="DW68" s="252">
        <f t="shared" si="62"/>
        <v>922</v>
      </c>
      <c r="DX68" s="223">
        <f t="shared" si="63"/>
        <v>2040</v>
      </c>
      <c r="DY68" s="175">
        <f t="shared" si="63"/>
        <v>213</v>
      </c>
      <c r="DZ68" s="223">
        <f t="shared" si="63"/>
        <v>180</v>
      </c>
      <c r="EA68" s="193">
        <f t="shared" si="64"/>
        <v>2962</v>
      </c>
      <c r="EB68" s="324" t="s">
        <v>123</v>
      </c>
      <c r="EH68" s="342">
        <f t="shared" si="61"/>
        <v>0.11358734723220705</v>
      </c>
      <c r="EI68" s="352"/>
      <c r="EJ68" s="314"/>
      <c r="EK68" s="314"/>
      <c r="EL68" s="314"/>
      <c r="EM68" s="314"/>
      <c r="EN68" s="314"/>
      <c r="EO68" s="314"/>
    </row>
    <row r="69" spans="1:145">
      <c r="A69" s="120" t="s">
        <v>102</v>
      </c>
      <c r="B69" s="31"/>
      <c r="C69" s="8"/>
      <c r="D69" s="8"/>
      <c r="E69" s="8"/>
      <c r="F69" s="276"/>
      <c r="G69" s="31"/>
      <c r="H69" s="8"/>
      <c r="I69" s="8"/>
      <c r="J69" s="8"/>
      <c r="K69" s="276"/>
      <c r="L69" s="274"/>
      <c r="M69" s="8"/>
      <c r="N69" s="8"/>
      <c r="O69" s="8"/>
      <c r="P69" s="267"/>
      <c r="Q69" s="31"/>
      <c r="R69" s="8"/>
      <c r="S69" s="8"/>
      <c r="T69" s="8"/>
      <c r="U69" s="276"/>
      <c r="V69" s="228">
        <v>0</v>
      </c>
      <c r="W69" s="179">
        <v>48</v>
      </c>
      <c r="X69" s="179">
        <v>11</v>
      </c>
      <c r="Y69" s="179">
        <v>7</v>
      </c>
      <c r="Z69" s="187">
        <v>48</v>
      </c>
      <c r="AA69" s="251">
        <v>0</v>
      </c>
      <c r="AB69" s="179">
        <v>80</v>
      </c>
      <c r="AC69" s="179">
        <v>2</v>
      </c>
      <c r="AD69" s="179">
        <v>4</v>
      </c>
      <c r="AE69" s="244">
        <v>80</v>
      </c>
      <c r="AF69" s="228">
        <v>0</v>
      </c>
      <c r="AG69" s="179">
        <v>257</v>
      </c>
      <c r="AH69" s="179">
        <v>13</v>
      </c>
      <c r="AI69" s="179">
        <v>34</v>
      </c>
      <c r="AJ69" s="187">
        <v>257</v>
      </c>
      <c r="AK69" s="251">
        <v>0</v>
      </c>
      <c r="AL69" s="179">
        <v>104</v>
      </c>
      <c r="AM69" s="179">
        <v>1</v>
      </c>
      <c r="AN69" s="179">
        <v>14</v>
      </c>
      <c r="AO69" s="244">
        <v>104</v>
      </c>
      <c r="AP69" s="228">
        <v>0</v>
      </c>
      <c r="AQ69" s="179">
        <v>80</v>
      </c>
      <c r="AR69" s="179">
        <v>5</v>
      </c>
      <c r="AS69" s="179">
        <v>6</v>
      </c>
      <c r="AT69" s="187">
        <v>80</v>
      </c>
      <c r="AU69" s="251">
        <v>0</v>
      </c>
      <c r="AV69" s="180">
        <v>72</v>
      </c>
      <c r="AW69" s="179">
        <v>5</v>
      </c>
      <c r="AX69" s="179">
        <v>13</v>
      </c>
      <c r="AY69" s="244">
        <v>72</v>
      </c>
      <c r="AZ69" s="228">
        <v>0</v>
      </c>
      <c r="BA69" s="180">
        <v>108</v>
      </c>
      <c r="BB69" s="179">
        <v>7</v>
      </c>
      <c r="BC69" s="179">
        <v>14</v>
      </c>
      <c r="BD69" s="187">
        <v>108</v>
      </c>
      <c r="BE69" s="251">
        <v>0</v>
      </c>
      <c r="BF69" s="179">
        <v>92</v>
      </c>
      <c r="BG69" s="179">
        <v>2</v>
      </c>
      <c r="BH69" s="179">
        <v>10</v>
      </c>
      <c r="BI69" s="244">
        <v>92</v>
      </c>
      <c r="BJ69" s="228">
        <v>0</v>
      </c>
      <c r="BK69" s="179">
        <v>198</v>
      </c>
      <c r="BL69" s="179">
        <v>19</v>
      </c>
      <c r="BM69" s="179">
        <v>23</v>
      </c>
      <c r="BN69" s="187">
        <v>198</v>
      </c>
      <c r="BO69" s="251">
        <v>0</v>
      </c>
      <c r="BP69" s="179">
        <v>88</v>
      </c>
      <c r="BQ69" s="179">
        <v>12</v>
      </c>
      <c r="BR69" s="179">
        <v>0</v>
      </c>
      <c r="BS69" s="244">
        <v>88</v>
      </c>
      <c r="BT69" s="228">
        <v>0</v>
      </c>
      <c r="BU69" s="251">
        <v>32</v>
      </c>
      <c r="BV69" s="251">
        <v>18</v>
      </c>
      <c r="BW69" s="251">
        <v>0</v>
      </c>
      <c r="BX69" s="200">
        <v>32</v>
      </c>
      <c r="BY69" s="251">
        <v>20</v>
      </c>
      <c r="BZ69" s="251">
        <v>73</v>
      </c>
      <c r="CA69" s="251">
        <v>21</v>
      </c>
      <c r="CB69" s="251">
        <v>0</v>
      </c>
      <c r="CC69" s="284">
        <v>93</v>
      </c>
      <c r="CD69" s="228">
        <v>1</v>
      </c>
      <c r="CE69" s="251">
        <v>78</v>
      </c>
      <c r="CF69" s="251">
        <v>10</v>
      </c>
      <c r="CG69" s="251">
        <v>0</v>
      </c>
      <c r="CH69" s="200">
        <v>79</v>
      </c>
      <c r="CI69" s="251">
        <v>0</v>
      </c>
      <c r="CJ69" s="251">
        <v>65</v>
      </c>
      <c r="CK69" s="251">
        <v>9</v>
      </c>
      <c r="CL69" s="251">
        <v>0</v>
      </c>
      <c r="CM69" s="284">
        <v>65</v>
      </c>
      <c r="CN69" s="228">
        <v>0</v>
      </c>
      <c r="CO69" s="251">
        <v>43</v>
      </c>
      <c r="CP69" s="251">
        <v>10</v>
      </c>
      <c r="CQ69" s="251">
        <v>0</v>
      </c>
      <c r="CR69" s="200">
        <v>43</v>
      </c>
      <c r="CS69" s="228">
        <v>31</v>
      </c>
      <c r="CT69" s="251">
        <v>163</v>
      </c>
      <c r="CU69" s="251">
        <v>35</v>
      </c>
      <c r="CV69" s="251">
        <v>0</v>
      </c>
      <c r="CW69" s="200">
        <v>194</v>
      </c>
      <c r="CX69" s="251">
        <v>61</v>
      </c>
      <c r="CY69" s="251">
        <v>337</v>
      </c>
      <c r="CZ69" s="251">
        <v>43</v>
      </c>
      <c r="DA69" s="251">
        <v>0</v>
      </c>
      <c r="DB69" s="284">
        <v>398</v>
      </c>
      <c r="DC69" s="228">
        <v>0</v>
      </c>
      <c r="DD69" s="251">
        <v>40</v>
      </c>
      <c r="DE69" s="251">
        <v>14</v>
      </c>
      <c r="DF69" s="251">
        <v>0</v>
      </c>
      <c r="DG69" s="200">
        <v>40</v>
      </c>
      <c r="DH69" s="251">
        <v>0</v>
      </c>
      <c r="DI69" s="251">
        <v>147</v>
      </c>
      <c r="DJ69" s="251">
        <v>14</v>
      </c>
      <c r="DK69" s="251">
        <v>0</v>
      </c>
      <c r="DL69" s="284">
        <v>147</v>
      </c>
      <c r="DM69" s="228">
        <v>41</v>
      </c>
      <c r="DN69" s="251">
        <v>278</v>
      </c>
      <c r="DO69" s="251">
        <v>36</v>
      </c>
      <c r="DP69" s="251">
        <v>0</v>
      </c>
      <c r="DQ69" s="200">
        <v>319</v>
      </c>
      <c r="DR69" s="228">
        <v>0</v>
      </c>
      <c r="DS69" s="251">
        <v>83</v>
      </c>
      <c r="DT69" s="251">
        <v>29</v>
      </c>
      <c r="DU69" s="251">
        <v>0</v>
      </c>
      <c r="DV69" s="200">
        <v>83</v>
      </c>
      <c r="DW69" s="252">
        <f t="shared" si="62"/>
        <v>154</v>
      </c>
      <c r="DX69" s="223">
        <f t="shared" si="63"/>
        <v>2466</v>
      </c>
      <c r="DY69" s="175">
        <f t="shared" si="63"/>
        <v>316</v>
      </c>
      <c r="DZ69" s="223">
        <f t="shared" si="63"/>
        <v>125</v>
      </c>
      <c r="EA69" s="193">
        <f t="shared" si="64"/>
        <v>2620</v>
      </c>
      <c r="EB69" s="324" t="s">
        <v>124</v>
      </c>
      <c r="EH69" s="342">
        <f t="shared" si="61"/>
        <v>8.5370741482965931E-2</v>
      </c>
      <c r="EI69" s="352"/>
      <c r="EJ69" s="314"/>
      <c r="EK69" s="314"/>
      <c r="EL69" s="314"/>
      <c r="EM69" s="314"/>
      <c r="EN69" s="314"/>
      <c r="EO69" s="314"/>
    </row>
    <row r="70" spans="1:145">
      <c r="A70" s="120" t="s">
        <v>103</v>
      </c>
      <c r="B70" s="31"/>
      <c r="C70" s="8"/>
      <c r="D70" s="8"/>
      <c r="E70" s="8"/>
      <c r="F70" s="276"/>
      <c r="G70" s="31"/>
      <c r="H70" s="8"/>
      <c r="I70" s="8"/>
      <c r="J70" s="8"/>
      <c r="K70" s="276"/>
      <c r="L70" s="274"/>
      <c r="M70" s="8"/>
      <c r="N70" s="8"/>
      <c r="O70" s="8"/>
      <c r="P70" s="267"/>
      <c r="Q70" s="31"/>
      <c r="R70" s="8"/>
      <c r="S70" s="8"/>
      <c r="T70" s="8"/>
      <c r="U70" s="276"/>
      <c r="V70" s="228">
        <v>0</v>
      </c>
      <c r="W70" s="179">
        <f>Z70-V70</f>
        <v>44</v>
      </c>
      <c r="X70" s="179">
        <v>-3</v>
      </c>
      <c r="Y70" s="179">
        <v>6</v>
      </c>
      <c r="Z70" s="187">
        <f>5+39</f>
        <v>44</v>
      </c>
      <c r="AA70" s="251">
        <v>0</v>
      </c>
      <c r="AB70" s="179">
        <v>62</v>
      </c>
      <c r="AC70" s="179">
        <v>4</v>
      </c>
      <c r="AD70" s="179">
        <v>4</v>
      </c>
      <c r="AE70" s="244">
        <f t="shared" ref="AE70:AE79" si="65">AA70+AB70</f>
        <v>62</v>
      </c>
      <c r="AF70" s="228">
        <v>0</v>
      </c>
      <c r="AG70" s="179">
        <f>AJ70-AF70</f>
        <v>205</v>
      </c>
      <c r="AH70" s="179">
        <f t="shared" ref="AH70:AH75" si="66">AJ69-AI69-AG70</f>
        <v>18</v>
      </c>
      <c r="AI70" s="179">
        <v>42</v>
      </c>
      <c r="AJ70" s="187">
        <f>71+134</f>
        <v>205</v>
      </c>
      <c r="AK70" s="251">
        <v>0</v>
      </c>
      <c r="AL70" s="179">
        <f>AO70-AK70</f>
        <v>90</v>
      </c>
      <c r="AM70" s="179">
        <f t="shared" ref="AM70:AM75" si="67">AO69-AN69-AL70</f>
        <v>0</v>
      </c>
      <c r="AN70" s="179">
        <v>15</v>
      </c>
      <c r="AO70" s="244">
        <f>8+82</f>
        <v>90</v>
      </c>
      <c r="AP70" s="228">
        <v>0</v>
      </c>
      <c r="AQ70" s="179">
        <f>AT70-AP70</f>
        <v>68</v>
      </c>
      <c r="AR70" s="179">
        <f t="shared" ref="AR70:AR75" si="68">AT69-AS69-AQ70</f>
        <v>6</v>
      </c>
      <c r="AS70" s="179">
        <v>8</v>
      </c>
      <c r="AT70" s="187">
        <f>27+41</f>
        <v>68</v>
      </c>
      <c r="AU70" s="251">
        <v>0</v>
      </c>
      <c r="AV70" s="180">
        <f>AY70-AU70</f>
        <v>57</v>
      </c>
      <c r="AW70" s="179">
        <f t="shared" ref="AW70:AW75" si="69">AY69-AX69-AV70</f>
        <v>2</v>
      </c>
      <c r="AX70" s="179">
        <v>15</v>
      </c>
      <c r="AY70" s="244">
        <f>31+26</f>
        <v>57</v>
      </c>
      <c r="AZ70" s="228">
        <v>0</v>
      </c>
      <c r="BA70" s="180">
        <f>BD70-AZ70</f>
        <v>94</v>
      </c>
      <c r="BB70" s="179">
        <f>BD69-BC69-BA70</f>
        <v>0</v>
      </c>
      <c r="BC70" s="179">
        <v>11</v>
      </c>
      <c r="BD70" s="187">
        <f>19+75</f>
        <v>94</v>
      </c>
      <c r="BE70" s="251">
        <v>0</v>
      </c>
      <c r="BF70" s="179">
        <f>BI70-BE70</f>
        <v>79</v>
      </c>
      <c r="BG70" s="179">
        <f t="shared" ref="BG70:BG75" si="70">BI69-BH69-BF70</f>
        <v>3</v>
      </c>
      <c r="BH70" s="179">
        <v>13</v>
      </c>
      <c r="BI70" s="244">
        <f>42+37</f>
        <v>79</v>
      </c>
      <c r="BJ70" s="228">
        <v>0</v>
      </c>
      <c r="BK70" s="179">
        <f>BN70-BJ70</f>
        <v>158</v>
      </c>
      <c r="BL70" s="179">
        <f t="shared" ref="BL70:BL75" si="71">BN69-BM69-BK70</f>
        <v>17</v>
      </c>
      <c r="BM70" s="179">
        <v>24</v>
      </c>
      <c r="BN70" s="187">
        <f>9+149</f>
        <v>158</v>
      </c>
      <c r="BO70" s="251">
        <v>51</v>
      </c>
      <c r="BP70" s="179">
        <v>88</v>
      </c>
      <c r="BQ70" s="179">
        <v>0</v>
      </c>
      <c r="BR70" s="179">
        <v>0</v>
      </c>
      <c r="BS70" s="244">
        <f>80+60</f>
        <v>140</v>
      </c>
      <c r="BT70" s="228">
        <v>43</v>
      </c>
      <c r="BU70" s="251">
        <f>BX70-BT70</f>
        <v>31</v>
      </c>
      <c r="BV70" s="251">
        <f t="shared" ref="BV70:BV75" si="72">BX69-BW69-BU70</f>
        <v>1</v>
      </c>
      <c r="BW70" s="251">
        <v>0</v>
      </c>
      <c r="BX70" s="200">
        <f>35+39</f>
        <v>74</v>
      </c>
      <c r="BY70" s="251">
        <v>70</v>
      </c>
      <c r="BZ70" s="251">
        <f>CC70-BY70</f>
        <v>80</v>
      </c>
      <c r="CA70" s="251">
        <f t="shared" ref="CA70:CA75" si="73">CC69-CB69-BZ70</f>
        <v>13</v>
      </c>
      <c r="CB70" s="251"/>
      <c r="CC70" s="284">
        <f>96+54</f>
        <v>150</v>
      </c>
      <c r="CD70" s="228">
        <v>50</v>
      </c>
      <c r="CE70" s="251">
        <f>CH70-CD70</f>
        <v>70</v>
      </c>
      <c r="CF70" s="251">
        <f t="shared" ref="CF70:CF75" si="74">CH69-CG69-CE70</f>
        <v>9</v>
      </c>
      <c r="CG70" s="251">
        <v>0</v>
      </c>
      <c r="CH70" s="200">
        <f>6+114</f>
        <v>120</v>
      </c>
      <c r="CI70" s="251">
        <v>46</v>
      </c>
      <c r="CJ70" s="251">
        <f>CM70-CI70</f>
        <v>64</v>
      </c>
      <c r="CK70" s="251">
        <f t="shared" ref="CK70:CK75" si="75">CM69-CL69-CJ70</f>
        <v>1</v>
      </c>
      <c r="CL70" s="251">
        <v>0</v>
      </c>
      <c r="CM70" s="284">
        <f>17+93</f>
        <v>110</v>
      </c>
      <c r="CN70" s="228">
        <v>47</v>
      </c>
      <c r="CO70" s="251">
        <f>CR70-CN70</f>
        <v>42</v>
      </c>
      <c r="CP70" s="251">
        <f t="shared" ref="CP70:CP75" si="76">CR69-CQ69-CO70</f>
        <v>1</v>
      </c>
      <c r="CQ70" s="251">
        <v>0</v>
      </c>
      <c r="CR70" s="200">
        <f>21+68</f>
        <v>89</v>
      </c>
      <c r="CS70" s="228">
        <v>90</v>
      </c>
      <c r="CT70" s="251">
        <f>CW70-CS70</f>
        <v>159</v>
      </c>
      <c r="CU70" s="251">
        <f>CW69-CV69-CT70</f>
        <v>35</v>
      </c>
      <c r="CV70" s="251">
        <v>0</v>
      </c>
      <c r="CW70" s="200">
        <f>49+200</f>
        <v>249</v>
      </c>
      <c r="CX70" s="251">
        <v>125</v>
      </c>
      <c r="CY70" s="251">
        <f>DB70-CX70</f>
        <v>361</v>
      </c>
      <c r="CZ70" s="251">
        <f t="shared" ref="CZ70:CZ75" si="77">DB69-DA69-CY70</f>
        <v>37</v>
      </c>
      <c r="DA70" s="251">
        <v>0</v>
      </c>
      <c r="DB70" s="284">
        <f>164+322</f>
        <v>486</v>
      </c>
      <c r="DC70" s="228">
        <v>23</v>
      </c>
      <c r="DD70" s="251">
        <f>DG70-DC70</f>
        <v>34</v>
      </c>
      <c r="DE70" s="251">
        <f t="shared" ref="DE70:DE75" si="78">DG69-DF69-DD70</f>
        <v>6</v>
      </c>
      <c r="DF70" s="251">
        <v>0</v>
      </c>
      <c r="DG70" s="200">
        <f>18+39</f>
        <v>57</v>
      </c>
      <c r="DH70" s="251">
        <v>82</v>
      </c>
      <c r="DI70" s="251">
        <f>DL70-DH70</f>
        <v>127</v>
      </c>
      <c r="DJ70" s="251">
        <f t="shared" ref="DJ70:DJ75" si="79">DL69-DK69-DI70</f>
        <v>20</v>
      </c>
      <c r="DK70" s="251">
        <v>0</v>
      </c>
      <c r="DL70" s="284">
        <f>8+201</f>
        <v>209</v>
      </c>
      <c r="DM70" s="228">
        <v>133</v>
      </c>
      <c r="DN70" s="251">
        <f>DQ70-DM70</f>
        <v>288</v>
      </c>
      <c r="DO70" s="251">
        <f>DQ69-DP69-DN70</f>
        <v>31</v>
      </c>
      <c r="DP70" s="251">
        <v>0</v>
      </c>
      <c r="DQ70" s="200">
        <f>41+380</f>
        <v>421</v>
      </c>
      <c r="DR70" s="228">
        <v>67</v>
      </c>
      <c r="DS70" s="251">
        <f>DV70-DR70</f>
        <v>71</v>
      </c>
      <c r="DT70" s="251">
        <f t="shared" ref="DT70:DT75" si="80">DV69-DU69-DS70</f>
        <v>12</v>
      </c>
      <c r="DU70" s="251">
        <v>0</v>
      </c>
      <c r="DV70" s="200">
        <f>70+68</f>
        <v>138</v>
      </c>
      <c r="DW70" s="252">
        <f t="shared" si="62"/>
        <v>827</v>
      </c>
      <c r="DX70" s="223">
        <f t="shared" si="62"/>
        <v>2272</v>
      </c>
      <c r="DY70" s="175">
        <f t="shared" si="63"/>
        <v>213</v>
      </c>
      <c r="DZ70" s="223">
        <f t="shared" si="63"/>
        <v>138</v>
      </c>
      <c r="EA70" s="193">
        <f>SUM(F70+K70+P70+U70+Z70+AE70+AJ70+AO70+AT70+AY70+BD70+BI70+BN70+BS70+BX70+CC70+CH70+CM70+CR70+CW70+DB70+DG70+DL70+DQ70+DV70)</f>
        <v>3100</v>
      </c>
      <c r="EB70" s="324" t="s">
        <v>125</v>
      </c>
      <c r="EH70" s="342">
        <f t="shared" si="61"/>
        <v>0.1137744767049291</v>
      </c>
      <c r="EI70" s="352"/>
      <c r="EJ70" s="314"/>
      <c r="EK70" s="314"/>
      <c r="EL70" s="314"/>
      <c r="EM70" s="314"/>
      <c r="EN70" s="314"/>
      <c r="EO70" s="314"/>
    </row>
    <row r="71" spans="1:145">
      <c r="A71" s="120" t="s">
        <v>111</v>
      </c>
      <c r="B71" s="31"/>
      <c r="C71" s="8"/>
      <c r="D71" s="8"/>
      <c r="E71" s="8"/>
      <c r="F71" s="276"/>
      <c r="G71" s="31"/>
      <c r="H71" s="8"/>
      <c r="I71" s="8"/>
      <c r="J71" s="8"/>
      <c r="K71" s="276"/>
      <c r="L71" s="274"/>
      <c r="M71" s="8"/>
      <c r="N71" s="8"/>
      <c r="O71" s="8"/>
      <c r="P71" s="267"/>
      <c r="Q71" s="31"/>
      <c r="R71" s="8"/>
      <c r="S71" s="8"/>
      <c r="T71" s="8"/>
      <c r="U71" s="276"/>
      <c r="V71" s="228">
        <v>0</v>
      </c>
      <c r="W71" s="179">
        <v>37</v>
      </c>
      <c r="X71" s="179">
        <f>Z70-Y70-W71</f>
        <v>1</v>
      </c>
      <c r="Y71" s="179">
        <v>12</v>
      </c>
      <c r="Z71" s="187">
        <v>37</v>
      </c>
      <c r="AA71" s="251">
        <v>0</v>
      </c>
      <c r="AB71" s="179">
        <v>62</v>
      </c>
      <c r="AC71" s="179">
        <f>AE70-AD70-AB71</f>
        <v>-4</v>
      </c>
      <c r="AD71" s="179">
        <v>15</v>
      </c>
      <c r="AE71" s="244">
        <f t="shared" si="65"/>
        <v>62</v>
      </c>
      <c r="AF71" s="228">
        <v>0</v>
      </c>
      <c r="AG71" s="179">
        <v>157</v>
      </c>
      <c r="AH71" s="179">
        <f t="shared" si="66"/>
        <v>6</v>
      </c>
      <c r="AI71" s="179">
        <v>45</v>
      </c>
      <c r="AJ71" s="187">
        <f>AG71+AF71</f>
        <v>157</v>
      </c>
      <c r="AK71" s="251">
        <v>0</v>
      </c>
      <c r="AL71" s="179">
        <v>62</v>
      </c>
      <c r="AM71" s="179">
        <f t="shared" si="67"/>
        <v>13</v>
      </c>
      <c r="AN71" s="179">
        <v>16</v>
      </c>
      <c r="AO71" s="244">
        <f>AL71+AK71</f>
        <v>62</v>
      </c>
      <c r="AP71" s="228">
        <v>0</v>
      </c>
      <c r="AQ71" s="179">
        <v>52</v>
      </c>
      <c r="AR71" s="179">
        <f t="shared" si="68"/>
        <v>8</v>
      </c>
      <c r="AS71" s="179">
        <v>14</v>
      </c>
      <c r="AT71" s="187">
        <f>AQ71+AP71</f>
        <v>52</v>
      </c>
      <c r="AU71" s="251">
        <v>0</v>
      </c>
      <c r="AV71" s="180">
        <v>40</v>
      </c>
      <c r="AW71" s="179">
        <f t="shared" si="69"/>
        <v>2</v>
      </c>
      <c r="AX71" s="179">
        <v>9</v>
      </c>
      <c r="AY71" s="244">
        <f>AV71+AU71</f>
        <v>40</v>
      </c>
      <c r="AZ71" s="228">
        <v>0</v>
      </c>
      <c r="BA71" s="180">
        <v>82</v>
      </c>
      <c r="BB71" s="179">
        <f>BD70-BC70-BA71</f>
        <v>1</v>
      </c>
      <c r="BC71" s="179">
        <v>15</v>
      </c>
      <c r="BD71" s="187">
        <f t="shared" ref="BD71:BD79" si="81">AZ71+BA71</f>
        <v>82</v>
      </c>
      <c r="BE71" s="251">
        <v>0</v>
      </c>
      <c r="BF71" s="179">
        <v>63</v>
      </c>
      <c r="BG71" s="179">
        <f t="shared" si="70"/>
        <v>3</v>
      </c>
      <c r="BH71" s="179">
        <v>23</v>
      </c>
      <c r="BI71" s="244">
        <f t="shared" ref="BI71:BI79" si="82">BE71+BF71</f>
        <v>63</v>
      </c>
      <c r="BJ71" s="228">
        <v>0</v>
      </c>
      <c r="BK71" s="179">
        <v>125</v>
      </c>
      <c r="BL71" s="179">
        <f t="shared" si="71"/>
        <v>9</v>
      </c>
      <c r="BM71" s="179">
        <v>21</v>
      </c>
      <c r="BN71" s="187">
        <f t="shared" ref="BN71:BN79" si="83">BJ71+BK71</f>
        <v>125</v>
      </c>
      <c r="BO71" s="251">
        <v>9</v>
      </c>
      <c r="BP71" s="179">
        <v>138</v>
      </c>
      <c r="BQ71" s="179">
        <f>BS70-BR70-BP71</f>
        <v>2</v>
      </c>
      <c r="BR71" s="179">
        <v>0</v>
      </c>
      <c r="BS71" s="244">
        <f t="shared" ref="BS71:BS82" si="84">BO71+BP71</f>
        <v>147</v>
      </c>
      <c r="BT71" s="228">
        <v>8</v>
      </c>
      <c r="BU71" s="251">
        <v>62</v>
      </c>
      <c r="BV71" s="251">
        <f t="shared" si="72"/>
        <v>12</v>
      </c>
      <c r="BW71" s="251">
        <v>0</v>
      </c>
      <c r="BX71" s="200">
        <f t="shared" ref="BX71:BX82" si="85">BT71+BU71</f>
        <v>70</v>
      </c>
      <c r="BY71" s="251">
        <v>22</v>
      </c>
      <c r="BZ71" s="251">
        <v>119</v>
      </c>
      <c r="CA71" s="251">
        <f t="shared" si="73"/>
        <v>31</v>
      </c>
      <c r="CB71" s="251">
        <v>0</v>
      </c>
      <c r="CC71" s="284">
        <f t="shared" ref="CC71:CC82" si="86">BY71+BZ71</f>
        <v>141</v>
      </c>
      <c r="CD71" s="228">
        <v>13</v>
      </c>
      <c r="CE71" s="251">
        <v>108</v>
      </c>
      <c r="CF71" s="251">
        <f t="shared" si="74"/>
        <v>12</v>
      </c>
      <c r="CG71" s="251">
        <v>0</v>
      </c>
      <c r="CH71" s="200">
        <f t="shared" ref="CH71:CH76" si="87">CD71+CE71</f>
        <v>121</v>
      </c>
      <c r="CI71" s="251">
        <v>3</v>
      </c>
      <c r="CJ71" s="251">
        <v>92</v>
      </c>
      <c r="CK71" s="251">
        <f t="shared" si="75"/>
        <v>18</v>
      </c>
      <c r="CL71" s="251">
        <v>0</v>
      </c>
      <c r="CM71" s="284">
        <f t="shared" ref="CM71:CM76" si="88">CI71+CJ71</f>
        <v>95</v>
      </c>
      <c r="CN71" s="228">
        <v>14</v>
      </c>
      <c r="CO71" s="251">
        <v>80</v>
      </c>
      <c r="CP71" s="251">
        <f t="shared" si="76"/>
        <v>9</v>
      </c>
      <c r="CQ71" s="251">
        <v>0</v>
      </c>
      <c r="CR71" s="200">
        <f t="shared" ref="CR71:CR76" si="89">CN71+CO71</f>
        <v>94</v>
      </c>
      <c r="CS71" s="228">
        <v>23</v>
      </c>
      <c r="CT71" s="251">
        <v>196</v>
      </c>
      <c r="CU71" s="251">
        <f>CW70-CV70-CT71</f>
        <v>53</v>
      </c>
      <c r="CV71" s="251">
        <v>0</v>
      </c>
      <c r="CW71" s="200">
        <f t="shared" ref="CW71:CW76" si="90">CS71+CT71</f>
        <v>219</v>
      </c>
      <c r="CX71" s="251">
        <v>79</v>
      </c>
      <c r="CY71" s="251">
        <v>437</v>
      </c>
      <c r="CZ71" s="251">
        <f t="shared" si="77"/>
        <v>49</v>
      </c>
      <c r="DA71" s="251">
        <v>0</v>
      </c>
      <c r="DB71" s="284">
        <f t="shared" ref="DB71:DB76" si="91">CX71+CY71</f>
        <v>516</v>
      </c>
      <c r="DC71" s="228">
        <v>0</v>
      </c>
      <c r="DD71" s="251">
        <v>46</v>
      </c>
      <c r="DE71" s="251">
        <f t="shared" si="78"/>
        <v>11</v>
      </c>
      <c r="DF71" s="251">
        <v>0</v>
      </c>
      <c r="DG71" s="200">
        <f t="shared" ref="DG71:DG76" si="92">DC71+DD71</f>
        <v>46</v>
      </c>
      <c r="DH71" s="251">
        <v>21</v>
      </c>
      <c r="DI71" s="251">
        <v>168</v>
      </c>
      <c r="DJ71" s="251">
        <f t="shared" si="79"/>
        <v>41</v>
      </c>
      <c r="DK71" s="251">
        <v>0</v>
      </c>
      <c r="DL71" s="284">
        <f>DI71+DH71</f>
        <v>189</v>
      </c>
      <c r="DM71" s="228">
        <v>42</v>
      </c>
      <c r="DN71" s="251">
        <v>372</v>
      </c>
      <c r="DO71" s="251">
        <f>DQ70-DP70-DN71</f>
        <v>49</v>
      </c>
      <c r="DP71" s="251">
        <v>0</v>
      </c>
      <c r="DQ71" s="200">
        <f t="shared" ref="DQ71:DQ76" si="93">DM71+DN71</f>
        <v>414</v>
      </c>
      <c r="DR71" s="228">
        <v>12</v>
      </c>
      <c r="DS71" s="251">
        <v>127</v>
      </c>
      <c r="DT71" s="251">
        <f t="shared" si="80"/>
        <v>11</v>
      </c>
      <c r="DU71" s="251">
        <v>0</v>
      </c>
      <c r="DV71" s="200">
        <f>DS71+DR71</f>
        <v>139</v>
      </c>
      <c r="DW71" s="252">
        <f t="shared" si="62"/>
        <v>246</v>
      </c>
      <c r="DX71" s="223">
        <f t="shared" si="62"/>
        <v>2625</v>
      </c>
      <c r="DY71" s="175">
        <f t="shared" si="63"/>
        <v>337</v>
      </c>
      <c r="DZ71" s="223">
        <f t="shared" ref="DY71:DZ75" si="94">SUM(E71+J71+O71+T71+Y71+AD71+AI71+AN71+AS71+AX71+BC71+BH71+BM71+BR71+BW71+CB71+CG71+CL71+CQ71+CV71+DA71+DF71+DK71+DP71+DU71)</f>
        <v>170</v>
      </c>
      <c r="EA71" s="193">
        <f t="shared" si="64"/>
        <v>2871</v>
      </c>
      <c r="EB71" s="324" t="s">
        <v>126</v>
      </c>
      <c r="EH71" s="342">
        <f t="shared" si="61"/>
        <v>6.9233617178822662E-2</v>
      </c>
      <c r="EI71" s="352"/>
      <c r="EJ71" s="314"/>
      <c r="EK71" s="314"/>
      <c r="EL71" s="314"/>
      <c r="EM71" s="314"/>
      <c r="EN71" s="314"/>
      <c r="EO71" s="314"/>
    </row>
    <row r="72" spans="1:145">
      <c r="A72" s="120" t="s">
        <v>112</v>
      </c>
      <c r="B72" s="31"/>
      <c r="C72" s="8"/>
      <c r="D72" s="8"/>
      <c r="E72" s="8"/>
      <c r="F72" s="276"/>
      <c r="G72" s="31"/>
      <c r="H72" s="8"/>
      <c r="I72" s="8"/>
      <c r="J72" s="8"/>
      <c r="K72" s="276"/>
      <c r="L72" s="274"/>
      <c r="M72" s="8"/>
      <c r="N72" s="8"/>
      <c r="O72" s="8"/>
      <c r="P72" s="267"/>
      <c r="Q72" s="31"/>
      <c r="R72" s="8"/>
      <c r="S72" s="8"/>
      <c r="T72" s="8"/>
      <c r="U72" s="276"/>
      <c r="V72" s="228">
        <v>0</v>
      </c>
      <c r="W72" s="179">
        <v>25</v>
      </c>
      <c r="X72" s="179">
        <f>Z71-Y71-W72</f>
        <v>0</v>
      </c>
      <c r="Y72" s="179">
        <v>10</v>
      </c>
      <c r="Z72" s="187">
        <f t="shared" ref="Z72:Z79" si="95">V72+W72</f>
        <v>25</v>
      </c>
      <c r="AA72" s="251">
        <v>0</v>
      </c>
      <c r="AB72" s="179">
        <v>48</v>
      </c>
      <c r="AC72" s="179">
        <f>AE71-AD71-AB72</f>
        <v>-1</v>
      </c>
      <c r="AD72" s="179">
        <v>22</v>
      </c>
      <c r="AE72" s="244">
        <f t="shared" si="65"/>
        <v>48</v>
      </c>
      <c r="AF72" s="228">
        <v>0</v>
      </c>
      <c r="AG72" s="179">
        <v>116</v>
      </c>
      <c r="AH72" s="179">
        <f>AJ71-AI71-AG72</f>
        <v>-4</v>
      </c>
      <c r="AI72" s="179">
        <v>37</v>
      </c>
      <c r="AJ72" s="187">
        <f t="shared" ref="AJ72:AJ79" si="96">AF72+AG72</f>
        <v>116</v>
      </c>
      <c r="AK72" s="251">
        <v>0</v>
      </c>
      <c r="AL72" s="179">
        <v>53</v>
      </c>
      <c r="AM72" s="179">
        <f>AO71-AN71-AL72</f>
        <v>-7</v>
      </c>
      <c r="AN72" s="179">
        <v>22</v>
      </c>
      <c r="AO72" s="244">
        <f t="shared" ref="AO72:AO79" si="97">AK72+AL72</f>
        <v>53</v>
      </c>
      <c r="AP72" s="228">
        <v>0</v>
      </c>
      <c r="AQ72" s="179">
        <v>44</v>
      </c>
      <c r="AR72" s="179">
        <f>AT71-AS71-AQ72</f>
        <v>-6</v>
      </c>
      <c r="AS72" s="179">
        <v>7</v>
      </c>
      <c r="AT72" s="187">
        <f t="shared" ref="AT72:AT79" si="98">AP72+AQ72</f>
        <v>44</v>
      </c>
      <c r="AU72" s="251">
        <v>0</v>
      </c>
      <c r="AV72" s="180">
        <v>31</v>
      </c>
      <c r="AW72" s="179">
        <f>AY71-AX71-AV72</f>
        <v>0</v>
      </c>
      <c r="AX72" s="179">
        <v>13</v>
      </c>
      <c r="AY72" s="244">
        <f t="shared" ref="AY72:AY79" si="99">AU72+AV72</f>
        <v>31</v>
      </c>
      <c r="AZ72" s="228">
        <v>0</v>
      </c>
      <c r="BA72" s="180">
        <v>62</v>
      </c>
      <c r="BB72" s="179">
        <f>BD71-BC71-BA72</f>
        <v>5</v>
      </c>
      <c r="BC72" s="179">
        <v>30</v>
      </c>
      <c r="BD72" s="187">
        <f t="shared" si="81"/>
        <v>62</v>
      </c>
      <c r="BE72" s="251">
        <v>0</v>
      </c>
      <c r="BF72" s="179">
        <v>45</v>
      </c>
      <c r="BG72" s="179">
        <f>BI71-BH71-BF72</f>
        <v>-5</v>
      </c>
      <c r="BH72" s="179">
        <v>29</v>
      </c>
      <c r="BI72" s="244">
        <f t="shared" si="82"/>
        <v>45</v>
      </c>
      <c r="BJ72" s="228">
        <v>0</v>
      </c>
      <c r="BK72" s="179">
        <v>99</v>
      </c>
      <c r="BL72" s="179">
        <f>BN71-BM71-BK72</f>
        <v>5</v>
      </c>
      <c r="BM72" s="179">
        <v>40</v>
      </c>
      <c r="BN72" s="187">
        <f t="shared" si="83"/>
        <v>99</v>
      </c>
      <c r="BO72" s="251">
        <v>42</v>
      </c>
      <c r="BP72" s="179">
        <v>137</v>
      </c>
      <c r="BQ72" s="179">
        <f>BS71-BR71-BP72</f>
        <v>10</v>
      </c>
      <c r="BR72" s="179">
        <v>0</v>
      </c>
      <c r="BS72" s="244">
        <f t="shared" si="84"/>
        <v>179</v>
      </c>
      <c r="BT72" s="228">
        <v>61</v>
      </c>
      <c r="BU72" s="251">
        <v>68</v>
      </c>
      <c r="BV72" s="251">
        <f>BX71-BW71-BU72</f>
        <v>2</v>
      </c>
      <c r="BW72" s="251">
        <v>0</v>
      </c>
      <c r="BX72" s="200">
        <f t="shared" si="85"/>
        <v>129</v>
      </c>
      <c r="BY72" s="251">
        <v>48</v>
      </c>
      <c r="BZ72" s="251">
        <v>129</v>
      </c>
      <c r="CA72" s="251">
        <f>CC71-CB71-BZ72</f>
        <v>12</v>
      </c>
      <c r="CB72" s="251">
        <v>0</v>
      </c>
      <c r="CC72" s="284">
        <f t="shared" si="86"/>
        <v>177</v>
      </c>
      <c r="CD72" s="228">
        <v>49</v>
      </c>
      <c r="CE72" s="251">
        <v>115</v>
      </c>
      <c r="CF72" s="251">
        <f>CH71-CG71-CE72</f>
        <v>6</v>
      </c>
      <c r="CG72" s="251">
        <v>0</v>
      </c>
      <c r="CH72" s="200">
        <f t="shared" si="87"/>
        <v>164</v>
      </c>
      <c r="CI72" s="251">
        <v>41</v>
      </c>
      <c r="CJ72" s="251">
        <v>84</v>
      </c>
      <c r="CK72" s="251">
        <f>CM71-CL71-CJ72</f>
        <v>11</v>
      </c>
      <c r="CL72" s="251">
        <v>0</v>
      </c>
      <c r="CM72" s="284">
        <f t="shared" si="88"/>
        <v>125</v>
      </c>
      <c r="CN72" s="228">
        <v>69</v>
      </c>
      <c r="CO72" s="251">
        <v>81</v>
      </c>
      <c r="CP72" s="251">
        <f>CR71-CQ71-CO72</f>
        <v>13</v>
      </c>
      <c r="CQ72" s="251">
        <v>0</v>
      </c>
      <c r="CR72" s="200">
        <f t="shared" si="89"/>
        <v>150</v>
      </c>
      <c r="CS72" s="228">
        <v>80</v>
      </c>
      <c r="CT72" s="251">
        <v>195</v>
      </c>
      <c r="CU72" s="251">
        <f>CW71-CV71-CT72</f>
        <v>24</v>
      </c>
      <c r="CV72" s="251">
        <v>0</v>
      </c>
      <c r="CW72" s="200">
        <f t="shared" si="90"/>
        <v>275</v>
      </c>
      <c r="CX72" s="251">
        <v>121</v>
      </c>
      <c r="CY72" s="251">
        <v>472</v>
      </c>
      <c r="CZ72" s="251">
        <f>DB71-DA71-CY72</f>
        <v>44</v>
      </c>
      <c r="DA72" s="251">
        <v>0</v>
      </c>
      <c r="DB72" s="284">
        <f t="shared" si="91"/>
        <v>593</v>
      </c>
      <c r="DC72" s="228">
        <v>0</v>
      </c>
      <c r="DD72" s="251">
        <v>39</v>
      </c>
      <c r="DE72" s="251">
        <f>DG71-DF71-DD72</f>
        <v>7</v>
      </c>
      <c r="DF72" s="251">
        <v>0</v>
      </c>
      <c r="DG72" s="200">
        <f t="shared" si="92"/>
        <v>39</v>
      </c>
      <c r="DH72" s="251">
        <v>76</v>
      </c>
      <c r="DI72" s="251">
        <v>169</v>
      </c>
      <c r="DJ72" s="251">
        <f>DL71-DK71-DI72</f>
        <v>20</v>
      </c>
      <c r="DK72" s="251">
        <v>0</v>
      </c>
      <c r="DL72" s="284">
        <f>DH72+DI72</f>
        <v>245</v>
      </c>
      <c r="DM72" s="228">
        <v>89</v>
      </c>
      <c r="DN72" s="251">
        <v>373</v>
      </c>
      <c r="DO72" s="251">
        <f>DQ71-DP71-DN72</f>
        <v>41</v>
      </c>
      <c r="DP72" s="251">
        <v>0</v>
      </c>
      <c r="DQ72" s="200">
        <f t="shared" si="93"/>
        <v>462</v>
      </c>
      <c r="DR72" s="228">
        <v>43</v>
      </c>
      <c r="DS72" s="251">
        <v>129</v>
      </c>
      <c r="DT72" s="251">
        <f>DV71-DU71-DS72</f>
        <v>10</v>
      </c>
      <c r="DU72" s="251">
        <v>0</v>
      </c>
      <c r="DV72" s="200">
        <f>DR72+DS72</f>
        <v>172</v>
      </c>
      <c r="DW72" s="252">
        <f t="shared" si="62"/>
        <v>719</v>
      </c>
      <c r="DX72" s="223">
        <f>SUM(C72+H72+M72+R72+W72+AB72+AG72+AL72+AQ72+AV72+BA72+BF72+BK72+BP72+BU72+BZ72+CE72+CJ72+CO72+CT72+CY72+DD72+DI72+DN72+DS72)</f>
        <v>2514</v>
      </c>
      <c r="DY72" s="175">
        <f>EA71-DZ71-DX72</f>
        <v>187</v>
      </c>
      <c r="DZ72" s="223">
        <f t="shared" si="94"/>
        <v>210</v>
      </c>
      <c r="EA72" s="193">
        <f t="shared" si="64"/>
        <v>3233</v>
      </c>
      <c r="EB72" s="324" t="s">
        <v>127</v>
      </c>
      <c r="EH72" s="342">
        <f t="shared" si="61"/>
        <v>7.1452199801521663E-2</v>
      </c>
      <c r="EI72" s="352"/>
      <c r="EJ72" s="314"/>
      <c r="EK72" s="314"/>
      <c r="EL72" s="314"/>
      <c r="EM72" s="314"/>
      <c r="EN72" s="314"/>
      <c r="EO72" s="314"/>
    </row>
    <row r="73" spans="1:145">
      <c r="A73" s="339" t="s">
        <v>113</v>
      </c>
      <c r="B73" s="329"/>
      <c r="C73" s="330"/>
      <c r="D73" s="330"/>
      <c r="E73" s="330"/>
      <c r="F73" s="331"/>
      <c r="G73" s="329"/>
      <c r="H73" s="330"/>
      <c r="I73" s="330"/>
      <c r="J73" s="330"/>
      <c r="K73" s="331"/>
      <c r="L73" s="332"/>
      <c r="M73" s="330"/>
      <c r="N73" s="330"/>
      <c r="O73" s="330"/>
      <c r="P73" s="333"/>
      <c r="Q73" s="329"/>
      <c r="R73" s="330"/>
      <c r="S73" s="330"/>
      <c r="T73" s="330"/>
      <c r="U73" s="331"/>
      <c r="V73" s="334">
        <v>0</v>
      </c>
      <c r="W73" s="335">
        <f>Z72-Y72-X72</f>
        <v>15</v>
      </c>
      <c r="X73" s="335">
        <v>1</v>
      </c>
      <c r="Y73" s="335">
        <v>9</v>
      </c>
      <c r="Z73" s="336">
        <f t="shared" si="95"/>
        <v>15</v>
      </c>
      <c r="AA73" s="334">
        <v>0</v>
      </c>
      <c r="AB73" s="335">
        <f>AE72-AD72-1</f>
        <v>25</v>
      </c>
      <c r="AC73" s="335">
        <v>1</v>
      </c>
      <c r="AD73" s="335">
        <v>15</v>
      </c>
      <c r="AE73" s="336">
        <f t="shared" si="65"/>
        <v>25</v>
      </c>
      <c r="AF73" s="334">
        <v>0</v>
      </c>
      <c r="AG73" s="335">
        <f>AJ72-AI72-AH73</f>
        <v>75</v>
      </c>
      <c r="AH73" s="335">
        <v>4</v>
      </c>
      <c r="AI73" s="335">
        <v>50</v>
      </c>
      <c r="AJ73" s="336">
        <f t="shared" si="96"/>
        <v>75</v>
      </c>
      <c r="AK73" s="334">
        <v>0</v>
      </c>
      <c r="AL73" s="335">
        <f t="shared" ref="AL73:AL79" si="100">AO72-AN72</f>
        <v>31</v>
      </c>
      <c r="AM73" s="335">
        <f t="shared" si="67"/>
        <v>0</v>
      </c>
      <c r="AN73" s="335">
        <v>20</v>
      </c>
      <c r="AO73" s="336">
        <f t="shared" si="97"/>
        <v>31</v>
      </c>
      <c r="AP73" s="334">
        <v>0</v>
      </c>
      <c r="AQ73" s="335">
        <f>AT72-AS72-AR73</f>
        <v>35</v>
      </c>
      <c r="AR73" s="335">
        <v>2</v>
      </c>
      <c r="AS73" s="335">
        <v>15</v>
      </c>
      <c r="AT73" s="336">
        <f t="shared" si="98"/>
        <v>35</v>
      </c>
      <c r="AU73" s="334">
        <v>0</v>
      </c>
      <c r="AV73" s="335">
        <f>AY72-AX72-AW73</f>
        <v>17</v>
      </c>
      <c r="AW73" s="335">
        <v>1</v>
      </c>
      <c r="AX73" s="335">
        <v>8</v>
      </c>
      <c r="AY73" s="336">
        <f t="shared" si="99"/>
        <v>17</v>
      </c>
      <c r="AZ73" s="334">
        <v>0</v>
      </c>
      <c r="BA73" s="335">
        <f t="shared" ref="BA73:BA79" si="101">BD72-BC72</f>
        <v>32</v>
      </c>
      <c r="BB73" s="335">
        <v>0</v>
      </c>
      <c r="BC73" s="335">
        <v>30</v>
      </c>
      <c r="BD73" s="336">
        <f t="shared" si="81"/>
        <v>32</v>
      </c>
      <c r="BE73" s="334">
        <v>0</v>
      </c>
      <c r="BF73" s="335">
        <f t="shared" ref="BF73:BF79" si="102">BI72-BH72</f>
        <v>16</v>
      </c>
      <c r="BG73" s="335">
        <f t="shared" si="70"/>
        <v>0</v>
      </c>
      <c r="BH73" s="335">
        <v>16</v>
      </c>
      <c r="BI73" s="336">
        <f t="shared" si="82"/>
        <v>16</v>
      </c>
      <c r="BJ73" s="334">
        <v>0</v>
      </c>
      <c r="BK73" s="335">
        <f>BN72-BM72-BL73</f>
        <v>55</v>
      </c>
      <c r="BL73" s="335">
        <v>4</v>
      </c>
      <c r="BM73" s="335">
        <v>20</v>
      </c>
      <c r="BN73" s="336">
        <f t="shared" si="83"/>
        <v>55</v>
      </c>
      <c r="BO73" s="334">
        <v>15</v>
      </c>
      <c r="BP73" s="335">
        <f t="shared" ref="BP73:BP82" si="103">BS72-BR72-BQ73</f>
        <v>174</v>
      </c>
      <c r="BQ73" s="335">
        <v>5</v>
      </c>
      <c r="BR73" s="335">
        <v>10</v>
      </c>
      <c r="BS73" s="336">
        <f t="shared" si="84"/>
        <v>189</v>
      </c>
      <c r="BT73" s="334">
        <v>15</v>
      </c>
      <c r="BU73" s="335">
        <v>90</v>
      </c>
      <c r="BV73" s="335">
        <f t="shared" si="72"/>
        <v>39</v>
      </c>
      <c r="BW73" s="335">
        <v>5</v>
      </c>
      <c r="BX73" s="336">
        <f t="shared" si="85"/>
        <v>105</v>
      </c>
      <c r="BY73" s="334">
        <v>35</v>
      </c>
      <c r="BZ73" s="335">
        <v>180</v>
      </c>
      <c r="CA73" s="335">
        <v>10</v>
      </c>
      <c r="CB73" s="335">
        <v>5</v>
      </c>
      <c r="CC73" s="336">
        <f t="shared" si="86"/>
        <v>215</v>
      </c>
      <c r="CD73" s="334">
        <v>20</v>
      </c>
      <c r="CE73" s="335">
        <v>165</v>
      </c>
      <c r="CF73" s="335">
        <v>6</v>
      </c>
      <c r="CG73" s="335">
        <v>0</v>
      </c>
      <c r="CH73" s="336">
        <f t="shared" si="87"/>
        <v>185</v>
      </c>
      <c r="CI73" s="334">
        <v>15</v>
      </c>
      <c r="CJ73" s="335">
        <v>130</v>
      </c>
      <c r="CK73" s="335">
        <v>10</v>
      </c>
      <c r="CL73" s="335">
        <v>0</v>
      </c>
      <c r="CM73" s="336">
        <f t="shared" si="88"/>
        <v>145</v>
      </c>
      <c r="CN73" s="334">
        <v>15</v>
      </c>
      <c r="CO73" s="335">
        <v>130</v>
      </c>
      <c r="CP73" s="335">
        <f t="shared" si="76"/>
        <v>20</v>
      </c>
      <c r="CQ73" s="335">
        <v>0</v>
      </c>
      <c r="CR73" s="336">
        <f t="shared" si="89"/>
        <v>145</v>
      </c>
      <c r="CS73" s="334">
        <v>25</v>
      </c>
      <c r="CT73" s="335">
        <v>250</v>
      </c>
      <c r="CU73" s="335">
        <f>CW72-CV72-CT73</f>
        <v>25</v>
      </c>
      <c r="CV73" s="335">
        <v>5</v>
      </c>
      <c r="CW73" s="336">
        <f t="shared" si="90"/>
        <v>275</v>
      </c>
      <c r="CX73" s="334">
        <v>80</v>
      </c>
      <c r="CY73" s="335">
        <v>590</v>
      </c>
      <c r="CZ73" s="335">
        <f t="shared" si="77"/>
        <v>3</v>
      </c>
      <c r="DA73" s="335">
        <v>10</v>
      </c>
      <c r="DB73" s="336">
        <f t="shared" si="91"/>
        <v>670</v>
      </c>
      <c r="DC73" s="334">
        <v>0</v>
      </c>
      <c r="DD73" s="335">
        <v>55</v>
      </c>
      <c r="DE73" s="335">
        <v>5</v>
      </c>
      <c r="DF73" s="335">
        <v>4</v>
      </c>
      <c r="DG73" s="336">
        <f t="shared" si="92"/>
        <v>55</v>
      </c>
      <c r="DH73" s="334">
        <v>20</v>
      </c>
      <c r="DI73" s="335">
        <v>210</v>
      </c>
      <c r="DJ73" s="335">
        <f t="shared" si="79"/>
        <v>35</v>
      </c>
      <c r="DK73" s="335">
        <v>4</v>
      </c>
      <c r="DL73" s="336">
        <f>DH73+DI73</f>
        <v>230</v>
      </c>
      <c r="DM73" s="334">
        <v>80</v>
      </c>
      <c r="DN73" s="335">
        <v>500</v>
      </c>
      <c r="DO73" s="335">
        <v>35</v>
      </c>
      <c r="DP73" s="335">
        <v>0</v>
      </c>
      <c r="DQ73" s="336">
        <f t="shared" si="93"/>
        <v>580</v>
      </c>
      <c r="DR73" s="334">
        <v>20</v>
      </c>
      <c r="DS73" s="335">
        <v>185</v>
      </c>
      <c r="DT73" s="335">
        <v>10</v>
      </c>
      <c r="DU73" s="335">
        <v>7</v>
      </c>
      <c r="DV73" s="336">
        <f>DR73+DS73</f>
        <v>205</v>
      </c>
      <c r="DW73" s="334">
        <f t="shared" si="62"/>
        <v>340</v>
      </c>
      <c r="DX73" s="337">
        <f>SUM(C73+H73+M73+R73+W73+AB73+AG73+AL73+AQ73+AV73+BA73+BF73+BK73+BP73+BU73+BZ73+CE73+CJ73+CO73+CT73+CY73+DD73+DI73+DN73+DS73)</f>
        <v>2960</v>
      </c>
      <c r="DY73" s="337">
        <f t="shared" si="94"/>
        <v>216</v>
      </c>
      <c r="DZ73" s="337">
        <f t="shared" si="94"/>
        <v>233</v>
      </c>
      <c r="EA73" s="338">
        <f t="shared" si="64"/>
        <v>3300</v>
      </c>
      <c r="EB73" s="324" t="s">
        <v>128</v>
      </c>
      <c r="EH73" s="313">
        <f t="shared" si="61"/>
        <v>5.6406912292142161E-2</v>
      </c>
      <c r="EI73" s="352"/>
      <c r="EJ73" s="314"/>
    </row>
    <row r="74" spans="1:145">
      <c r="A74" s="339" t="s">
        <v>115</v>
      </c>
      <c r="B74" s="329"/>
      <c r="C74" s="330"/>
      <c r="D74" s="330"/>
      <c r="E74" s="330"/>
      <c r="F74" s="331"/>
      <c r="G74" s="329"/>
      <c r="H74" s="330"/>
      <c r="I74" s="330"/>
      <c r="J74" s="330"/>
      <c r="K74" s="331"/>
      <c r="L74" s="332"/>
      <c r="M74" s="330"/>
      <c r="N74" s="330"/>
      <c r="O74" s="330"/>
      <c r="P74" s="333"/>
      <c r="Q74" s="329"/>
      <c r="R74" s="330"/>
      <c r="S74" s="330"/>
      <c r="T74" s="330"/>
      <c r="U74" s="331"/>
      <c r="V74" s="334">
        <v>0</v>
      </c>
      <c r="W74" s="335">
        <f>Z73-Y73-X73</f>
        <v>5</v>
      </c>
      <c r="X74" s="335">
        <f t="shared" ref="X74:X79" si="104">Z73-Y73-W74</f>
        <v>1</v>
      </c>
      <c r="Y74" s="335">
        <v>5</v>
      </c>
      <c r="Z74" s="336">
        <f t="shared" si="95"/>
        <v>5</v>
      </c>
      <c r="AA74" s="334">
        <v>0</v>
      </c>
      <c r="AB74" s="335">
        <f t="shared" ref="AB74:AB79" si="105">AE73-AD73</f>
        <v>10</v>
      </c>
      <c r="AC74" s="335">
        <v>0</v>
      </c>
      <c r="AD74" s="335">
        <v>10</v>
      </c>
      <c r="AE74" s="336">
        <f t="shared" si="65"/>
        <v>10</v>
      </c>
      <c r="AF74" s="334">
        <v>0</v>
      </c>
      <c r="AG74" s="335">
        <f t="shared" ref="AG74:AG79" si="106">AJ73-AI73</f>
        <v>25</v>
      </c>
      <c r="AH74" s="335">
        <f t="shared" si="66"/>
        <v>0</v>
      </c>
      <c r="AI74" s="335">
        <v>3</v>
      </c>
      <c r="AJ74" s="336">
        <f t="shared" si="96"/>
        <v>25</v>
      </c>
      <c r="AK74" s="334">
        <v>0</v>
      </c>
      <c r="AL74" s="335">
        <f t="shared" si="100"/>
        <v>11</v>
      </c>
      <c r="AM74" s="335">
        <f t="shared" si="67"/>
        <v>0</v>
      </c>
      <c r="AN74" s="335">
        <v>5</v>
      </c>
      <c r="AO74" s="336">
        <f t="shared" si="97"/>
        <v>11</v>
      </c>
      <c r="AP74" s="334">
        <v>0</v>
      </c>
      <c r="AQ74" s="335">
        <f t="shared" ref="AQ74:AQ79" si="107">AT73-AS73</f>
        <v>20</v>
      </c>
      <c r="AR74" s="335">
        <f t="shared" si="68"/>
        <v>0</v>
      </c>
      <c r="AS74" s="335">
        <v>3</v>
      </c>
      <c r="AT74" s="336">
        <f t="shared" si="98"/>
        <v>20</v>
      </c>
      <c r="AU74" s="334">
        <v>0</v>
      </c>
      <c r="AV74" s="335">
        <f t="shared" ref="AV74:AV79" si="108">AY73-AX73</f>
        <v>9</v>
      </c>
      <c r="AW74" s="335">
        <f t="shared" si="69"/>
        <v>0</v>
      </c>
      <c r="AX74" s="335">
        <v>0</v>
      </c>
      <c r="AY74" s="336">
        <f t="shared" si="99"/>
        <v>9</v>
      </c>
      <c r="AZ74" s="334">
        <v>0</v>
      </c>
      <c r="BA74" s="335">
        <f t="shared" si="101"/>
        <v>2</v>
      </c>
      <c r="BB74" s="335">
        <f>BD73-BC73-BA74</f>
        <v>0</v>
      </c>
      <c r="BC74" s="335">
        <v>2</v>
      </c>
      <c r="BD74" s="336">
        <f t="shared" si="81"/>
        <v>2</v>
      </c>
      <c r="BE74" s="334">
        <v>0</v>
      </c>
      <c r="BF74" s="335">
        <f t="shared" si="102"/>
        <v>0</v>
      </c>
      <c r="BG74" s="335">
        <f t="shared" si="70"/>
        <v>0</v>
      </c>
      <c r="BH74" s="335">
        <v>0</v>
      </c>
      <c r="BI74" s="336">
        <f t="shared" si="82"/>
        <v>0</v>
      </c>
      <c r="BJ74" s="334">
        <v>0</v>
      </c>
      <c r="BK74" s="335">
        <f>BN73-BM73-BL74</f>
        <v>35</v>
      </c>
      <c r="BL74" s="335">
        <v>0</v>
      </c>
      <c r="BM74" s="335">
        <v>16</v>
      </c>
      <c r="BN74" s="336">
        <f t="shared" si="83"/>
        <v>35</v>
      </c>
      <c r="BO74" s="334">
        <v>35</v>
      </c>
      <c r="BP74" s="335">
        <f t="shared" si="103"/>
        <v>174</v>
      </c>
      <c r="BQ74" s="335">
        <v>5</v>
      </c>
      <c r="BR74" s="335">
        <v>15</v>
      </c>
      <c r="BS74" s="336">
        <f t="shared" si="84"/>
        <v>209</v>
      </c>
      <c r="BT74" s="334">
        <v>35</v>
      </c>
      <c r="BU74" s="335">
        <v>95</v>
      </c>
      <c r="BV74" s="335">
        <f t="shared" si="72"/>
        <v>5</v>
      </c>
      <c r="BW74" s="335">
        <v>5</v>
      </c>
      <c r="BX74" s="336">
        <f t="shared" si="85"/>
        <v>130</v>
      </c>
      <c r="BY74" s="334">
        <v>70</v>
      </c>
      <c r="BZ74" s="335">
        <v>195</v>
      </c>
      <c r="CA74" s="335">
        <f t="shared" si="73"/>
        <v>15</v>
      </c>
      <c r="CB74" s="335">
        <v>10</v>
      </c>
      <c r="CC74" s="336">
        <f t="shared" si="86"/>
        <v>265</v>
      </c>
      <c r="CD74" s="334">
        <v>60</v>
      </c>
      <c r="CE74" s="335">
        <v>175</v>
      </c>
      <c r="CF74" s="335">
        <f t="shared" si="74"/>
        <v>10</v>
      </c>
      <c r="CG74" s="335">
        <v>10</v>
      </c>
      <c r="CH74" s="336">
        <f t="shared" si="87"/>
        <v>235</v>
      </c>
      <c r="CI74" s="334">
        <v>50</v>
      </c>
      <c r="CJ74" s="335">
        <v>135</v>
      </c>
      <c r="CK74" s="335">
        <f t="shared" si="75"/>
        <v>10</v>
      </c>
      <c r="CL74" s="335">
        <v>10</v>
      </c>
      <c r="CM74" s="336">
        <f t="shared" si="88"/>
        <v>185</v>
      </c>
      <c r="CN74" s="334">
        <v>50</v>
      </c>
      <c r="CO74" s="335">
        <v>140</v>
      </c>
      <c r="CP74" s="335">
        <f t="shared" si="76"/>
        <v>5</v>
      </c>
      <c r="CQ74" s="335">
        <v>3</v>
      </c>
      <c r="CR74" s="336">
        <f t="shared" si="89"/>
        <v>190</v>
      </c>
      <c r="CS74" s="334">
        <v>90</v>
      </c>
      <c r="CT74" s="335">
        <v>240</v>
      </c>
      <c r="CU74" s="335">
        <f>CW73-CV73-CT74</f>
        <v>30</v>
      </c>
      <c r="CV74" s="335">
        <v>10</v>
      </c>
      <c r="CW74" s="336">
        <f t="shared" si="90"/>
        <v>330</v>
      </c>
      <c r="CX74" s="334">
        <v>160</v>
      </c>
      <c r="CY74" s="335">
        <v>630</v>
      </c>
      <c r="CZ74" s="335">
        <f t="shared" si="77"/>
        <v>30</v>
      </c>
      <c r="DA74" s="335">
        <v>40</v>
      </c>
      <c r="DB74" s="336">
        <f t="shared" si="91"/>
        <v>790</v>
      </c>
      <c r="DC74" s="334">
        <v>25</v>
      </c>
      <c r="DD74" s="335">
        <v>50</v>
      </c>
      <c r="DE74" s="335">
        <f t="shared" si="78"/>
        <v>1</v>
      </c>
      <c r="DF74" s="335">
        <v>4</v>
      </c>
      <c r="DG74" s="336">
        <f t="shared" si="92"/>
        <v>75</v>
      </c>
      <c r="DH74" s="334">
        <v>80</v>
      </c>
      <c r="DI74" s="335">
        <v>210</v>
      </c>
      <c r="DJ74" s="335">
        <f t="shared" si="79"/>
        <v>16</v>
      </c>
      <c r="DK74" s="335">
        <v>20</v>
      </c>
      <c r="DL74" s="336">
        <f>DH74+DI74</f>
        <v>290</v>
      </c>
      <c r="DM74" s="334">
        <v>160</v>
      </c>
      <c r="DN74" s="335">
        <v>540</v>
      </c>
      <c r="DO74" s="335">
        <v>35</v>
      </c>
      <c r="DP74" s="335">
        <v>10</v>
      </c>
      <c r="DQ74" s="336">
        <f t="shared" si="93"/>
        <v>700</v>
      </c>
      <c r="DR74" s="334">
        <v>70</v>
      </c>
      <c r="DS74" s="335">
        <v>190</v>
      </c>
      <c r="DT74" s="335">
        <v>10</v>
      </c>
      <c r="DU74" s="335">
        <v>15</v>
      </c>
      <c r="DV74" s="336">
        <f>DR74+DS74</f>
        <v>260</v>
      </c>
      <c r="DW74" s="334">
        <f t="shared" si="62"/>
        <v>885</v>
      </c>
      <c r="DX74" s="337">
        <f>EA74-DW74</f>
        <v>2891</v>
      </c>
      <c r="DY74" s="337">
        <f t="shared" si="94"/>
        <v>173</v>
      </c>
      <c r="DZ74" s="337">
        <f t="shared" si="94"/>
        <v>196</v>
      </c>
      <c r="EA74" s="338">
        <f t="shared" si="64"/>
        <v>3776</v>
      </c>
      <c r="EB74" s="324" t="s">
        <v>129</v>
      </c>
      <c r="EH74" s="342">
        <f t="shared" si="61"/>
        <v>6.7877094972067037E-2</v>
      </c>
      <c r="EI74" s="352"/>
    </row>
    <row r="75" spans="1:145">
      <c r="A75" s="339" t="s">
        <v>114</v>
      </c>
      <c r="B75" s="329"/>
      <c r="C75" s="330"/>
      <c r="D75" s="330"/>
      <c r="E75" s="330"/>
      <c r="F75" s="331"/>
      <c r="G75" s="329"/>
      <c r="H75" s="330"/>
      <c r="I75" s="330"/>
      <c r="J75" s="330"/>
      <c r="K75" s="331"/>
      <c r="L75" s="332"/>
      <c r="M75" s="330"/>
      <c r="N75" s="330"/>
      <c r="O75" s="330"/>
      <c r="P75" s="333"/>
      <c r="Q75" s="329"/>
      <c r="R75" s="330"/>
      <c r="S75" s="330"/>
      <c r="T75" s="330"/>
      <c r="U75" s="331"/>
      <c r="V75" s="334">
        <v>0</v>
      </c>
      <c r="W75" s="335">
        <f>Z74-Y74</f>
        <v>0</v>
      </c>
      <c r="X75" s="335">
        <f t="shared" si="104"/>
        <v>0</v>
      </c>
      <c r="Y75" s="335">
        <v>0</v>
      </c>
      <c r="Z75" s="336">
        <f t="shared" si="95"/>
        <v>0</v>
      </c>
      <c r="AA75" s="334">
        <v>0</v>
      </c>
      <c r="AB75" s="335">
        <f t="shared" si="105"/>
        <v>0</v>
      </c>
      <c r="AC75" s="335">
        <f>AE74-AD74-AB75</f>
        <v>0</v>
      </c>
      <c r="AD75" s="335">
        <v>0</v>
      </c>
      <c r="AE75" s="336">
        <f t="shared" si="65"/>
        <v>0</v>
      </c>
      <c r="AF75" s="334">
        <v>0</v>
      </c>
      <c r="AG75" s="335">
        <f t="shared" si="106"/>
        <v>22</v>
      </c>
      <c r="AH75" s="335">
        <f t="shared" si="66"/>
        <v>0</v>
      </c>
      <c r="AI75" s="335">
        <v>0</v>
      </c>
      <c r="AJ75" s="336">
        <f t="shared" si="96"/>
        <v>22</v>
      </c>
      <c r="AK75" s="334">
        <v>0</v>
      </c>
      <c r="AL75" s="335">
        <f t="shared" si="100"/>
        <v>6</v>
      </c>
      <c r="AM75" s="335">
        <f t="shared" si="67"/>
        <v>0</v>
      </c>
      <c r="AN75" s="335">
        <v>0</v>
      </c>
      <c r="AO75" s="336">
        <f t="shared" si="97"/>
        <v>6</v>
      </c>
      <c r="AP75" s="334">
        <v>0</v>
      </c>
      <c r="AQ75" s="335">
        <f t="shared" si="107"/>
        <v>17</v>
      </c>
      <c r="AR75" s="335">
        <f t="shared" si="68"/>
        <v>0</v>
      </c>
      <c r="AS75" s="335">
        <v>0</v>
      </c>
      <c r="AT75" s="336">
        <f t="shared" si="98"/>
        <v>17</v>
      </c>
      <c r="AU75" s="334">
        <v>0</v>
      </c>
      <c r="AV75" s="335">
        <f t="shared" si="108"/>
        <v>9</v>
      </c>
      <c r="AW75" s="335">
        <f t="shared" si="69"/>
        <v>0</v>
      </c>
      <c r="AX75" s="335">
        <v>0</v>
      </c>
      <c r="AY75" s="336">
        <f t="shared" si="99"/>
        <v>9</v>
      </c>
      <c r="AZ75" s="334">
        <v>0</v>
      </c>
      <c r="BA75" s="335">
        <f t="shared" si="101"/>
        <v>0</v>
      </c>
      <c r="BB75" s="335">
        <v>0</v>
      </c>
      <c r="BC75" s="335">
        <v>0</v>
      </c>
      <c r="BD75" s="336">
        <f t="shared" si="81"/>
        <v>0</v>
      </c>
      <c r="BE75" s="334">
        <v>0</v>
      </c>
      <c r="BF75" s="335">
        <f t="shared" si="102"/>
        <v>0</v>
      </c>
      <c r="BG75" s="335">
        <f t="shared" si="70"/>
        <v>0</v>
      </c>
      <c r="BH75" s="335">
        <v>0</v>
      </c>
      <c r="BI75" s="336">
        <f t="shared" si="82"/>
        <v>0</v>
      </c>
      <c r="BJ75" s="334">
        <v>0</v>
      </c>
      <c r="BK75" s="335">
        <f>BN74-BM74</f>
        <v>19</v>
      </c>
      <c r="BL75" s="335">
        <f t="shared" si="71"/>
        <v>0</v>
      </c>
      <c r="BM75" s="335">
        <v>0</v>
      </c>
      <c r="BN75" s="336">
        <f t="shared" si="83"/>
        <v>19</v>
      </c>
      <c r="BO75" s="334">
        <v>15</v>
      </c>
      <c r="BP75" s="335">
        <f t="shared" si="103"/>
        <v>189</v>
      </c>
      <c r="BQ75" s="335">
        <v>5</v>
      </c>
      <c r="BR75" s="335">
        <v>10</v>
      </c>
      <c r="BS75" s="336">
        <f t="shared" si="84"/>
        <v>204</v>
      </c>
      <c r="BT75" s="334">
        <v>15</v>
      </c>
      <c r="BU75" s="335">
        <v>110</v>
      </c>
      <c r="BV75" s="335">
        <f t="shared" si="72"/>
        <v>15</v>
      </c>
      <c r="BW75" s="335">
        <v>5</v>
      </c>
      <c r="BX75" s="336">
        <f t="shared" si="85"/>
        <v>125</v>
      </c>
      <c r="BY75" s="334">
        <v>35</v>
      </c>
      <c r="BZ75" s="335">
        <v>225</v>
      </c>
      <c r="CA75" s="335">
        <f t="shared" si="73"/>
        <v>30</v>
      </c>
      <c r="CB75" s="335">
        <v>15</v>
      </c>
      <c r="CC75" s="336">
        <f t="shared" si="86"/>
        <v>260</v>
      </c>
      <c r="CD75" s="334">
        <v>20</v>
      </c>
      <c r="CE75" s="335">
        <v>215</v>
      </c>
      <c r="CF75" s="335">
        <f t="shared" si="74"/>
        <v>10</v>
      </c>
      <c r="CG75" s="335">
        <v>10</v>
      </c>
      <c r="CH75" s="336">
        <f t="shared" si="87"/>
        <v>235</v>
      </c>
      <c r="CI75" s="334">
        <v>15</v>
      </c>
      <c r="CJ75" s="335">
        <v>165</v>
      </c>
      <c r="CK75" s="335">
        <f t="shared" si="75"/>
        <v>10</v>
      </c>
      <c r="CL75" s="335">
        <v>10</v>
      </c>
      <c r="CM75" s="336">
        <f t="shared" si="88"/>
        <v>180</v>
      </c>
      <c r="CN75" s="334">
        <v>15</v>
      </c>
      <c r="CO75" s="335">
        <v>180</v>
      </c>
      <c r="CP75" s="335">
        <f t="shared" si="76"/>
        <v>7</v>
      </c>
      <c r="CQ75" s="335">
        <v>5</v>
      </c>
      <c r="CR75" s="336">
        <f t="shared" si="89"/>
        <v>195</v>
      </c>
      <c r="CS75" s="334">
        <v>25</v>
      </c>
      <c r="CT75" s="335">
        <v>280</v>
      </c>
      <c r="CU75" s="335">
        <v>30</v>
      </c>
      <c r="CV75" s="335">
        <v>15</v>
      </c>
      <c r="CW75" s="336">
        <f t="shared" si="90"/>
        <v>305</v>
      </c>
      <c r="CX75" s="334">
        <v>80</v>
      </c>
      <c r="CY75" s="335">
        <v>710</v>
      </c>
      <c r="CZ75" s="335">
        <f t="shared" si="77"/>
        <v>40</v>
      </c>
      <c r="DA75" s="335">
        <v>30</v>
      </c>
      <c r="DB75" s="336">
        <f t="shared" si="91"/>
        <v>790</v>
      </c>
      <c r="DC75" s="334">
        <v>0</v>
      </c>
      <c r="DD75" s="335">
        <v>60</v>
      </c>
      <c r="DE75" s="335">
        <f t="shared" si="78"/>
        <v>11</v>
      </c>
      <c r="DF75" s="335">
        <v>10</v>
      </c>
      <c r="DG75" s="336">
        <f t="shared" si="92"/>
        <v>60</v>
      </c>
      <c r="DH75" s="334">
        <v>20</v>
      </c>
      <c r="DI75" s="335">
        <v>230</v>
      </c>
      <c r="DJ75" s="335">
        <f t="shared" si="79"/>
        <v>40</v>
      </c>
      <c r="DK75" s="335">
        <v>10</v>
      </c>
      <c r="DL75" s="336">
        <f>DH75+DI75</f>
        <v>250</v>
      </c>
      <c r="DM75" s="334">
        <v>80</v>
      </c>
      <c r="DN75" s="335">
        <v>600</v>
      </c>
      <c r="DO75" s="335">
        <v>35</v>
      </c>
      <c r="DP75" s="335">
        <v>30</v>
      </c>
      <c r="DQ75" s="336">
        <f t="shared" si="93"/>
        <v>680</v>
      </c>
      <c r="DR75" s="334">
        <v>20</v>
      </c>
      <c r="DS75" s="335">
        <v>235</v>
      </c>
      <c r="DT75" s="335">
        <f t="shared" si="80"/>
        <v>10</v>
      </c>
      <c r="DU75" s="335">
        <v>10</v>
      </c>
      <c r="DV75" s="336">
        <f>DR75+DS75</f>
        <v>255</v>
      </c>
      <c r="DW75" s="334">
        <f t="shared" si="62"/>
        <v>340</v>
      </c>
      <c r="DX75" s="337">
        <f>EA75-DW75</f>
        <v>3272</v>
      </c>
      <c r="DY75" s="337">
        <f t="shared" si="94"/>
        <v>243</v>
      </c>
      <c r="DZ75" s="337">
        <f t="shared" si="94"/>
        <v>160</v>
      </c>
      <c r="EA75" s="338">
        <f t="shared" si="64"/>
        <v>3612</v>
      </c>
      <c r="EB75" s="324"/>
      <c r="EH75" s="342"/>
      <c r="EI75" s="352"/>
    </row>
    <row r="76" spans="1:145">
      <c r="A76" s="339" t="s">
        <v>130</v>
      </c>
      <c r="B76" s="329"/>
      <c r="C76" s="330"/>
      <c r="D76" s="330"/>
      <c r="E76" s="330"/>
      <c r="F76" s="331"/>
      <c r="G76" s="329"/>
      <c r="H76" s="330"/>
      <c r="I76" s="330"/>
      <c r="J76" s="330"/>
      <c r="K76" s="331"/>
      <c r="L76" s="332"/>
      <c r="M76" s="330"/>
      <c r="N76" s="330"/>
      <c r="O76" s="330"/>
      <c r="P76" s="333"/>
      <c r="Q76" s="329"/>
      <c r="R76" s="330"/>
      <c r="S76" s="330"/>
      <c r="T76" s="330"/>
      <c r="U76" s="331"/>
      <c r="V76" s="334">
        <v>0</v>
      </c>
      <c r="W76" s="335">
        <f>Z75-Y75</f>
        <v>0</v>
      </c>
      <c r="X76" s="335">
        <f t="shared" si="104"/>
        <v>0</v>
      </c>
      <c r="Y76" s="335">
        <v>0</v>
      </c>
      <c r="Z76" s="336">
        <f t="shared" si="95"/>
        <v>0</v>
      </c>
      <c r="AA76" s="334">
        <v>0</v>
      </c>
      <c r="AB76" s="335">
        <f t="shared" si="105"/>
        <v>0</v>
      </c>
      <c r="AC76" s="335">
        <f>AE75-AD75-AB76</f>
        <v>0</v>
      </c>
      <c r="AD76" s="335">
        <v>0</v>
      </c>
      <c r="AE76" s="336">
        <f t="shared" si="65"/>
        <v>0</v>
      </c>
      <c r="AF76" s="334">
        <v>0</v>
      </c>
      <c r="AG76" s="335">
        <f t="shared" si="106"/>
        <v>22</v>
      </c>
      <c r="AH76" s="335">
        <f>AJ75-AI75-AG76</f>
        <v>0</v>
      </c>
      <c r="AI76" s="335">
        <v>0</v>
      </c>
      <c r="AJ76" s="336">
        <f t="shared" si="96"/>
        <v>22</v>
      </c>
      <c r="AK76" s="334">
        <v>0</v>
      </c>
      <c r="AL76" s="335">
        <f t="shared" si="100"/>
        <v>6</v>
      </c>
      <c r="AM76" s="335">
        <f>AO75-AN75-AL76</f>
        <v>0</v>
      </c>
      <c r="AN76" s="335">
        <v>0</v>
      </c>
      <c r="AO76" s="336">
        <f t="shared" si="97"/>
        <v>6</v>
      </c>
      <c r="AP76" s="334">
        <v>0</v>
      </c>
      <c r="AQ76" s="335">
        <f t="shared" si="107"/>
        <v>17</v>
      </c>
      <c r="AR76" s="335">
        <f>AT75-AS75-AQ76</f>
        <v>0</v>
      </c>
      <c r="AS76" s="335">
        <v>0</v>
      </c>
      <c r="AT76" s="336">
        <f t="shared" si="98"/>
        <v>17</v>
      </c>
      <c r="AU76" s="334">
        <v>0</v>
      </c>
      <c r="AV76" s="335">
        <f t="shared" si="108"/>
        <v>9</v>
      </c>
      <c r="AW76" s="335">
        <f>AY75-AX75-AV76</f>
        <v>0</v>
      </c>
      <c r="AX76" s="335">
        <v>0</v>
      </c>
      <c r="AY76" s="336">
        <f t="shared" si="99"/>
        <v>9</v>
      </c>
      <c r="AZ76" s="334">
        <v>0</v>
      </c>
      <c r="BA76" s="335">
        <f t="shared" si="101"/>
        <v>0</v>
      </c>
      <c r="BB76" s="335">
        <f>BD75-BC75-BA76</f>
        <v>0</v>
      </c>
      <c r="BC76" s="335">
        <v>0</v>
      </c>
      <c r="BD76" s="336">
        <f t="shared" si="81"/>
        <v>0</v>
      </c>
      <c r="BE76" s="334">
        <v>0</v>
      </c>
      <c r="BF76" s="335">
        <f t="shared" si="102"/>
        <v>0</v>
      </c>
      <c r="BG76" s="335">
        <f>BI75-BH75-BF76</f>
        <v>0</v>
      </c>
      <c r="BH76" s="335">
        <v>0</v>
      </c>
      <c r="BI76" s="336">
        <f t="shared" si="82"/>
        <v>0</v>
      </c>
      <c r="BJ76" s="334">
        <v>0</v>
      </c>
      <c r="BK76" s="335">
        <f>BN75-BM75</f>
        <v>19</v>
      </c>
      <c r="BL76" s="335">
        <f>BN75-BM75-BK76</f>
        <v>0</v>
      </c>
      <c r="BM76" s="335">
        <v>0</v>
      </c>
      <c r="BN76" s="336">
        <f t="shared" si="83"/>
        <v>19</v>
      </c>
      <c r="BO76" s="334">
        <v>35</v>
      </c>
      <c r="BP76" s="335">
        <f t="shared" si="103"/>
        <v>189</v>
      </c>
      <c r="BQ76" s="335">
        <v>5</v>
      </c>
      <c r="BR76" s="335">
        <v>20</v>
      </c>
      <c r="BS76" s="336">
        <f t="shared" si="84"/>
        <v>224</v>
      </c>
      <c r="BT76" s="334">
        <v>35</v>
      </c>
      <c r="BU76" s="335">
        <f t="shared" ref="BU76:BU82" si="109">BX75-BW75-BV76</f>
        <v>115</v>
      </c>
      <c r="BV76" s="335">
        <v>5</v>
      </c>
      <c r="BW76" s="335">
        <v>5</v>
      </c>
      <c r="BX76" s="336">
        <f t="shared" si="85"/>
        <v>150</v>
      </c>
      <c r="BY76" s="334">
        <v>70</v>
      </c>
      <c r="BZ76" s="335">
        <f t="shared" ref="BZ76:BZ82" si="110">CC75-CB75-CA76</f>
        <v>230</v>
      </c>
      <c r="CA76" s="335">
        <v>15</v>
      </c>
      <c r="CB76" s="335">
        <v>15</v>
      </c>
      <c r="CC76" s="336">
        <f t="shared" si="86"/>
        <v>300</v>
      </c>
      <c r="CD76" s="334">
        <v>60</v>
      </c>
      <c r="CE76" s="335">
        <f>CH75-CG75-CF76</f>
        <v>215</v>
      </c>
      <c r="CF76" s="335">
        <v>10</v>
      </c>
      <c r="CG76" s="335">
        <v>10</v>
      </c>
      <c r="CH76" s="336">
        <f t="shared" si="87"/>
        <v>275</v>
      </c>
      <c r="CI76" s="334">
        <v>50</v>
      </c>
      <c r="CJ76" s="335">
        <f>CM75-CL75-CK76</f>
        <v>160</v>
      </c>
      <c r="CK76" s="335">
        <v>10</v>
      </c>
      <c r="CL76" s="335">
        <v>15</v>
      </c>
      <c r="CM76" s="336">
        <f t="shared" si="88"/>
        <v>210</v>
      </c>
      <c r="CN76" s="334">
        <v>50</v>
      </c>
      <c r="CO76" s="335">
        <f>CR75-CQ75-CP76</f>
        <v>182</v>
      </c>
      <c r="CP76" s="335">
        <v>8</v>
      </c>
      <c r="CQ76" s="335">
        <v>10</v>
      </c>
      <c r="CR76" s="336">
        <f t="shared" si="89"/>
        <v>232</v>
      </c>
      <c r="CS76" s="334">
        <v>90</v>
      </c>
      <c r="CT76" s="335">
        <f>CW75-CV75-CU76</f>
        <v>260</v>
      </c>
      <c r="CU76" s="335">
        <v>30</v>
      </c>
      <c r="CV76" s="335">
        <v>15</v>
      </c>
      <c r="CW76" s="336">
        <f t="shared" si="90"/>
        <v>350</v>
      </c>
      <c r="CX76" s="334">
        <v>160</v>
      </c>
      <c r="CY76" s="335">
        <f>DB75-DA75-CZ76</f>
        <v>730</v>
      </c>
      <c r="CZ76" s="335">
        <v>30</v>
      </c>
      <c r="DA76" s="335">
        <v>40</v>
      </c>
      <c r="DB76" s="336">
        <f t="shared" si="91"/>
        <v>890</v>
      </c>
      <c r="DC76" s="334">
        <v>25</v>
      </c>
      <c r="DD76" s="335">
        <f>DG75-DF75-DE76</f>
        <v>48</v>
      </c>
      <c r="DE76" s="335">
        <v>2</v>
      </c>
      <c r="DF76" s="335">
        <v>6</v>
      </c>
      <c r="DG76" s="336">
        <f t="shared" si="92"/>
        <v>73</v>
      </c>
      <c r="DH76" s="334">
        <v>80</v>
      </c>
      <c r="DI76" s="335">
        <f>DL75-DK75-DJ76</f>
        <v>225</v>
      </c>
      <c r="DJ76" s="335">
        <v>15</v>
      </c>
      <c r="DK76" s="335">
        <v>15</v>
      </c>
      <c r="DL76" s="336">
        <f>DH76+DI76</f>
        <v>305</v>
      </c>
      <c r="DM76" s="334">
        <v>160</v>
      </c>
      <c r="DN76" s="335">
        <f>DQ75-DP75-DO76</f>
        <v>615</v>
      </c>
      <c r="DO76" s="335">
        <v>35</v>
      </c>
      <c r="DP76" s="335">
        <v>40</v>
      </c>
      <c r="DQ76" s="336">
        <f t="shared" si="93"/>
        <v>775</v>
      </c>
      <c r="DR76" s="334">
        <v>70</v>
      </c>
      <c r="DS76" s="335">
        <f>DV75-DU75-DT76</f>
        <v>235</v>
      </c>
      <c r="DT76" s="335">
        <v>10</v>
      </c>
      <c r="DU76" s="335">
        <v>25</v>
      </c>
      <c r="DV76" s="336">
        <f>DR76+DS76</f>
        <v>305</v>
      </c>
      <c r="DW76" s="334">
        <f t="shared" ref="DW76:DW82" si="111">SUM(B76+G76+L76+Q76+V76+AA76+AF76+AK76+AP76+AU76+AZ76+BE76+BJ76+BO76+BT76+BY76+CD76+CI76+CN76+CS76+CX76+DC76+DH76+DM76+DR76)</f>
        <v>885</v>
      </c>
      <c r="DX76" s="337">
        <f t="shared" ref="DX76:DX82" si="112">EA76-DW76</f>
        <v>3277</v>
      </c>
      <c r="DY76" s="337">
        <f t="shared" ref="DY76:DY82" si="113">SUM(D76+I76+N76+S76+X76+AC76+AH76+AM76+AR76+AW76+BB76+BG76+BL76+BQ76+BV76+CA76+CF76+CK76+CP76+CU76+CZ76+DE76+DJ76+DO76+DT76)</f>
        <v>175</v>
      </c>
      <c r="DZ76" s="337">
        <f t="shared" ref="DZ76:DZ82" si="114">SUM(E76+J76+O76+T76+Y76+AD76+AI76+AN76+AS76+AX76+BC76+BH76+BM76+BR76+BW76+CB76+CG76+CL76+CQ76+CV76+DA76+DF76+DK76+DP76+DU76)</f>
        <v>216</v>
      </c>
      <c r="EA76" s="338">
        <f t="shared" ref="EA76:EA82" si="115">SUM(F76+K76+P76+U76+Z76+AE76+AJ76+AO76+AT76+AY76+BD76+BI76+BN76+BS76+BX76+CC76+CH76+CM76+CR76+CW76+DB76+DG76+DL76+DQ76+DV76)</f>
        <v>4162</v>
      </c>
      <c r="EB76" s="324"/>
      <c r="EH76" s="342"/>
      <c r="EI76" s="352"/>
    </row>
    <row r="77" spans="1:145">
      <c r="A77" s="339" t="s">
        <v>131</v>
      </c>
      <c r="B77" s="329"/>
      <c r="C77" s="330"/>
      <c r="D77" s="330"/>
      <c r="E77" s="330"/>
      <c r="F77" s="331"/>
      <c r="G77" s="329"/>
      <c r="H77" s="330"/>
      <c r="I77" s="330"/>
      <c r="J77" s="330"/>
      <c r="K77" s="331"/>
      <c r="L77" s="332"/>
      <c r="M77" s="330"/>
      <c r="N77" s="330"/>
      <c r="O77" s="330"/>
      <c r="P77" s="333"/>
      <c r="Q77" s="329"/>
      <c r="R77" s="330"/>
      <c r="S77" s="330"/>
      <c r="T77" s="330"/>
      <c r="U77" s="331"/>
      <c r="V77" s="334">
        <v>0</v>
      </c>
      <c r="W77" s="335">
        <f>Z76-Y76</f>
        <v>0</v>
      </c>
      <c r="X77" s="335">
        <f t="shared" si="104"/>
        <v>0</v>
      </c>
      <c r="Y77" s="335">
        <v>0</v>
      </c>
      <c r="Z77" s="336">
        <f t="shared" si="95"/>
        <v>0</v>
      </c>
      <c r="AA77" s="334">
        <v>0</v>
      </c>
      <c r="AB77" s="335">
        <f t="shared" si="105"/>
        <v>0</v>
      </c>
      <c r="AC77" s="335">
        <f>AE76-AD76-AB77</f>
        <v>0</v>
      </c>
      <c r="AD77" s="335">
        <v>0</v>
      </c>
      <c r="AE77" s="336">
        <f t="shared" si="65"/>
        <v>0</v>
      </c>
      <c r="AF77" s="334">
        <v>0</v>
      </c>
      <c r="AG77" s="335">
        <f t="shared" si="106"/>
        <v>22</v>
      </c>
      <c r="AH77" s="335">
        <f>AJ76-AI76-AG77</f>
        <v>0</v>
      </c>
      <c r="AI77" s="335">
        <v>0</v>
      </c>
      <c r="AJ77" s="336">
        <f t="shared" si="96"/>
        <v>22</v>
      </c>
      <c r="AK77" s="334">
        <v>0</v>
      </c>
      <c r="AL77" s="335">
        <f t="shared" si="100"/>
        <v>6</v>
      </c>
      <c r="AM77" s="335">
        <f>AO76-AN76-AL77</f>
        <v>0</v>
      </c>
      <c r="AN77" s="335">
        <v>0</v>
      </c>
      <c r="AO77" s="336">
        <f t="shared" si="97"/>
        <v>6</v>
      </c>
      <c r="AP77" s="334">
        <v>0</v>
      </c>
      <c r="AQ77" s="335">
        <f t="shared" si="107"/>
        <v>17</v>
      </c>
      <c r="AR77" s="335">
        <f>AT76-AS76-AQ77</f>
        <v>0</v>
      </c>
      <c r="AS77" s="335">
        <v>0</v>
      </c>
      <c r="AT77" s="336">
        <f t="shared" si="98"/>
        <v>17</v>
      </c>
      <c r="AU77" s="334">
        <v>0</v>
      </c>
      <c r="AV77" s="335">
        <f t="shared" si="108"/>
        <v>9</v>
      </c>
      <c r="AW77" s="335">
        <f>AY76-AX76-AV77</f>
        <v>0</v>
      </c>
      <c r="AX77" s="335">
        <v>0</v>
      </c>
      <c r="AY77" s="336">
        <f t="shared" si="99"/>
        <v>9</v>
      </c>
      <c r="AZ77" s="334">
        <v>0</v>
      </c>
      <c r="BA77" s="335">
        <f t="shared" si="101"/>
        <v>0</v>
      </c>
      <c r="BB77" s="335">
        <f>BD76-BC76-BA77</f>
        <v>0</v>
      </c>
      <c r="BC77" s="335">
        <v>0</v>
      </c>
      <c r="BD77" s="336">
        <f t="shared" si="81"/>
        <v>0</v>
      </c>
      <c r="BE77" s="334">
        <v>0</v>
      </c>
      <c r="BF77" s="335">
        <f t="shared" si="102"/>
        <v>0</v>
      </c>
      <c r="BG77" s="335">
        <f>BI76-BH76-BF77</f>
        <v>0</v>
      </c>
      <c r="BH77" s="335">
        <v>0</v>
      </c>
      <c r="BI77" s="336">
        <f t="shared" si="82"/>
        <v>0</v>
      </c>
      <c r="BJ77" s="334">
        <v>0</v>
      </c>
      <c r="BK77" s="335">
        <f>BN76-BM76</f>
        <v>19</v>
      </c>
      <c r="BL77" s="335">
        <f>BN76-BM76-BK77</f>
        <v>0</v>
      </c>
      <c r="BM77" s="335">
        <v>0</v>
      </c>
      <c r="BN77" s="336">
        <f t="shared" si="83"/>
        <v>19</v>
      </c>
      <c r="BO77" s="334">
        <v>15</v>
      </c>
      <c r="BP77" s="335">
        <f t="shared" si="103"/>
        <v>199</v>
      </c>
      <c r="BQ77" s="335">
        <v>5</v>
      </c>
      <c r="BR77" s="335">
        <v>15</v>
      </c>
      <c r="BS77" s="336">
        <f t="shared" si="84"/>
        <v>214</v>
      </c>
      <c r="BT77" s="334">
        <v>15</v>
      </c>
      <c r="BU77" s="335">
        <f t="shared" si="109"/>
        <v>135</v>
      </c>
      <c r="BV77" s="335">
        <v>10</v>
      </c>
      <c r="BW77" s="335">
        <v>5</v>
      </c>
      <c r="BX77" s="336">
        <f t="shared" si="85"/>
        <v>150</v>
      </c>
      <c r="BY77" s="334">
        <v>35</v>
      </c>
      <c r="BZ77" s="335">
        <f t="shared" si="110"/>
        <v>260</v>
      </c>
      <c r="CA77" s="335">
        <v>25</v>
      </c>
      <c r="CB77" s="335">
        <v>20</v>
      </c>
      <c r="CC77" s="336">
        <f t="shared" si="86"/>
        <v>295</v>
      </c>
      <c r="CD77" s="334">
        <v>20</v>
      </c>
      <c r="CE77" s="335">
        <f t="shared" ref="CE77:CE82" si="116">CH76-CG76-CF77</f>
        <v>255</v>
      </c>
      <c r="CF77" s="335">
        <v>10</v>
      </c>
      <c r="CG77" s="335">
        <v>10</v>
      </c>
      <c r="CH77" s="336">
        <f t="shared" ref="CH77:CH82" si="117">CD77+CE77</f>
        <v>275</v>
      </c>
      <c r="CI77" s="334">
        <v>15</v>
      </c>
      <c r="CJ77" s="335">
        <f t="shared" ref="CJ77:CJ82" si="118">CM76-CL76-CK77</f>
        <v>185</v>
      </c>
      <c r="CK77" s="335">
        <v>10</v>
      </c>
      <c r="CL77" s="335">
        <v>10</v>
      </c>
      <c r="CM77" s="336">
        <f t="shared" ref="CM77:CM82" si="119">CI77+CJ77</f>
        <v>200</v>
      </c>
      <c r="CN77" s="334">
        <v>15</v>
      </c>
      <c r="CO77" s="335">
        <f t="shared" ref="CO77:CO82" si="120">CR76-CQ76-CP77</f>
        <v>214</v>
      </c>
      <c r="CP77" s="335">
        <v>8</v>
      </c>
      <c r="CQ77" s="335">
        <v>10</v>
      </c>
      <c r="CR77" s="336">
        <f t="shared" ref="CR77:CR82" si="121">CN77+CO77</f>
        <v>229</v>
      </c>
      <c r="CS77" s="334">
        <v>25</v>
      </c>
      <c r="CT77" s="335">
        <f t="shared" ref="CT77:CT82" si="122">CW76-CV76-CU77</f>
        <v>300</v>
      </c>
      <c r="CU77" s="335">
        <v>35</v>
      </c>
      <c r="CV77" s="335">
        <v>15</v>
      </c>
      <c r="CW77" s="336">
        <f t="shared" ref="CW77:CW82" si="123">CS77+CT77</f>
        <v>325</v>
      </c>
      <c r="CX77" s="334">
        <v>80</v>
      </c>
      <c r="CY77" s="335">
        <f t="shared" ref="CY77:CY82" si="124">DB76-DA76-CZ77</f>
        <v>815</v>
      </c>
      <c r="CZ77" s="335">
        <v>35</v>
      </c>
      <c r="DA77" s="335">
        <v>30</v>
      </c>
      <c r="DB77" s="336">
        <f t="shared" ref="DB77:DB82" si="125">CX77+CY77</f>
        <v>895</v>
      </c>
      <c r="DC77" s="334">
        <v>0</v>
      </c>
      <c r="DD77" s="335">
        <f t="shared" ref="DD77:DD82" si="126">DG76-DF76-DE77</f>
        <v>57</v>
      </c>
      <c r="DE77" s="335">
        <v>10</v>
      </c>
      <c r="DF77" s="335">
        <v>5</v>
      </c>
      <c r="DG77" s="336">
        <f t="shared" ref="DG77:DG82" si="127">DC77+DD77</f>
        <v>57</v>
      </c>
      <c r="DH77" s="334">
        <v>20</v>
      </c>
      <c r="DI77" s="335">
        <f t="shared" ref="DI77:DI82" si="128">DL76-DK76-DJ77</f>
        <v>255</v>
      </c>
      <c r="DJ77" s="335">
        <v>35</v>
      </c>
      <c r="DK77" s="335">
        <v>20</v>
      </c>
      <c r="DL77" s="336">
        <f t="shared" ref="DL77:DL82" si="129">DH77+DI77</f>
        <v>275</v>
      </c>
      <c r="DM77" s="334">
        <v>80</v>
      </c>
      <c r="DN77" s="335">
        <f t="shared" ref="DN77:DN82" si="130">DQ76-DP76-DO77</f>
        <v>700</v>
      </c>
      <c r="DO77" s="335">
        <v>35</v>
      </c>
      <c r="DP77" s="335">
        <v>30</v>
      </c>
      <c r="DQ77" s="336">
        <f t="shared" ref="DQ77:DQ82" si="131">DM77+DN77</f>
        <v>780</v>
      </c>
      <c r="DR77" s="334">
        <v>20</v>
      </c>
      <c r="DS77" s="335">
        <f t="shared" ref="DS77:DS82" si="132">DV76-DU76-DT77</f>
        <v>270</v>
      </c>
      <c r="DT77" s="335">
        <v>10</v>
      </c>
      <c r="DU77" s="335">
        <v>25</v>
      </c>
      <c r="DV77" s="336">
        <f t="shared" ref="DV77:DV82" si="133">DR77+DS77</f>
        <v>290</v>
      </c>
      <c r="DW77" s="334">
        <f t="shared" si="111"/>
        <v>340</v>
      </c>
      <c r="DX77" s="337">
        <f t="shared" si="112"/>
        <v>3718</v>
      </c>
      <c r="DY77" s="337">
        <f t="shared" si="113"/>
        <v>228</v>
      </c>
      <c r="DZ77" s="337">
        <f t="shared" si="114"/>
        <v>195</v>
      </c>
      <c r="EA77" s="338">
        <f t="shared" si="115"/>
        <v>4058</v>
      </c>
      <c r="EB77" s="324"/>
      <c r="EH77" s="342"/>
      <c r="EI77" s="352"/>
    </row>
    <row r="78" spans="1:145">
      <c r="A78" s="339" t="s">
        <v>132</v>
      </c>
      <c r="B78" s="329"/>
      <c r="C78" s="330"/>
      <c r="D78" s="330"/>
      <c r="E78" s="330"/>
      <c r="F78" s="331"/>
      <c r="G78" s="329"/>
      <c r="H78" s="330"/>
      <c r="I78" s="330"/>
      <c r="J78" s="330"/>
      <c r="K78" s="331"/>
      <c r="L78" s="332"/>
      <c r="M78" s="330"/>
      <c r="N78" s="330"/>
      <c r="O78" s="330"/>
      <c r="P78" s="333"/>
      <c r="Q78" s="329"/>
      <c r="R78" s="330"/>
      <c r="S78" s="330"/>
      <c r="T78" s="330"/>
      <c r="U78" s="331"/>
      <c r="V78" s="334">
        <v>0</v>
      </c>
      <c r="W78" s="335">
        <f>Z77-Y77</f>
        <v>0</v>
      </c>
      <c r="X78" s="335">
        <f t="shared" si="104"/>
        <v>0</v>
      </c>
      <c r="Y78" s="335">
        <v>0</v>
      </c>
      <c r="Z78" s="336">
        <f t="shared" si="95"/>
        <v>0</v>
      </c>
      <c r="AA78" s="334">
        <v>0</v>
      </c>
      <c r="AB78" s="335">
        <f t="shared" si="105"/>
        <v>0</v>
      </c>
      <c r="AC78" s="335">
        <f>AE77-AD77-AB78</f>
        <v>0</v>
      </c>
      <c r="AD78" s="335">
        <v>0</v>
      </c>
      <c r="AE78" s="336">
        <f t="shared" si="65"/>
        <v>0</v>
      </c>
      <c r="AF78" s="334">
        <v>0</v>
      </c>
      <c r="AG78" s="335">
        <f t="shared" si="106"/>
        <v>22</v>
      </c>
      <c r="AH78" s="335">
        <f>AJ77-AI77-AG78</f>
        <v>0</v>
      </c>
      <c r="AI78" s="335">
        <v>0</v>
      </c>
      <c r="AJ78" s="336">
        <f t="shared" si="96"/>
        <v>22</v>
      </c>
      <c r="AK78" s="334">
        <v>0</v>
      </c>
      <c r="AL78" s="335">
        <f t="shared" si="100"/>
        <v>6</v>
      </c>
      <c r="AM78" s="335">
        <f>AO77-AN77-AL78</f>
        <v>0</v>
      </c>
      <c r="AN78" s="335">
        <v>0</v>
      </c>
      <c r="AO78" s="336">
        <f t="shared" si="97"/>
        <v>6</v>
      </c>
      <c r="AP78" s="334">
        <v>0</v>
      </c>
      <c r="AQ78" s="335">
        <f t="shared" si="107"/>
        <v>17</v>
      </c>
      <c r="AR78" s="335">
        <f>AT77-AS77-AQ78</f>
        <v>0</v>
      </c>
      <c r="AS78" s="335">
        <v>0</v>
      </c>
      <c r="AT78" s="336">
        <f t="shared" si="98"/>
        <v>17</v>
      </c>
      <c r="AU78" s="334">
        <v>0</v>
      </c>
      <c r="AV78" s="335">
        <f t="shared" si="108"/>
        <v>9</v>
      </c>
      <c r="AW78" s="335">
        <f>AY77-AX77-AV78</f>
        <v>0</v>
      </c>
      <c r="AX78" s="335">
        <v>0</v>
      </c>
      <c r="AY78" s="336">
        <f t="shared" si="99"/>
        <v>9</v>
      </c>
      <c r="AZ78" s="334">
        <v>0</v>
      </c>
      <c r="BA78" s="335">
        <f t="shared" si="101"/>
        <v>0</v>
      </c>
      <c r="BB78" s="335">
        <f>BD77-BC77-BA78</f>
        <v>0</v>
      </c>
      <c r="BC78" s="335">
        <v>0</v>
      </c>
      <c r="BD78" s="336">
        <f t="shared" si="81"/>
        <v>0</v>
      </c>
      <c r="BE78" s="334">
        <v>0</v>
      </c>
      <c r="BF78" s="335">
        <f t="shared" si="102"/>
        <v>0</v>
      </c>
      <c r="BG78" s="335">
        <f>BI77-BH77-BF78</f>
        <v>0</v>
      </c>
      <c r="BH78" s="335">
        <v>0</v>
      </c>
      <c r="BI78" s="336">
        <f t="shared" si="82"/>
        <v>0</v>
      </c>
      <c r="BJ78" s="334">
        <v>0</v>
      </c>
      <c r="BK78" s="335">
        <f>BN77-BM77</f>
        <v>19</v>
      </c>
      <c r="BL78" s="335">
        <f>BN77-BM77-BK78</f>
        <v>0</v>
      </c>
      <c r="BM78" s="335">
        <v>0</v>
      </c>
      <c r="BN78" s="336">
        <f t="shared" si="83"/>
        <v>19</v>
      </c>
      <c r="BO78" s="334">
        <v>35</v>
      </c>
      <c r="BP78" s="335">
        <f t="shared" si="103"/>
        <v>194</v>
      </c>
      <c r="BQ78" s="335">
        <v>5</v>
      </c>
      <c r="BR78" s="335">
        <v>10</v>
      </c>
      <c r="BS78" s="336">
        <f t="shared" si="84"/>
        <v>229</v>
      </c>
      <c r="BT78" s="334">
        <v>35</v>
      </c>
      <c r="BU78" s="335">
        <f t="shared" si="109"/>
        <v>140</v>
      </c>
      <c r="BV78" s="335">
        <v>5</v>
      </c>
      <c r="BW78" s="335">
        <v>10</v>
      </c>
      <c r="BX78" s="336">
        <f t="shared" si="85"/>
        <v>175</v>
      </c>
      <c r="BY78" s="334">
        <v>70</v>
      </c>
      <c r="BZ78" s="335">
        <f t="shared" si="110"/>
        <v>260</v>
      </c>
      <c r="CA78" s="335">
        <v>15</v>
      </c>
      <c r="CB78" s="335">
        <v>15</v>
      </c>
      <c r="CC78" s="336">
        <f t="shared" si="86"/>
        <v>330</v>
      </c>
      <c r="CD78" s="334">
        <v>60</v>
      </c>
      <c r="CE78" s="335">
        <f t="shared" si="116"/>
        <v>255</v>
      </c>
      <c r="CF78" s="335">
        <v>10</v>
      </c>
      <c r="CG78" s="335">
        <v>10</v>
      </c>
      <c r="CH78" s="336">
        <f t="shared" si="117"/>
        <v>315</v>
      </c>
      <c r="CI78" s="334">
        <v>50</v>
      </c>
      <c r="CJ78" s="335">
        <f t="shared" si="118"/>
        <v>180</v>
      </c>
      <c r="CK78" s="335">
        <v>10</v>
      </c>
      <c r="CL78" s="335">
        <v>15</v>
      </c>
      <c r="CM78" s="336">
        <f t="shared" si="119"/>
        <v>230</v>
      </c>
      <c r="CN78" s="334">
        <v>50</v>
      </c>
      <c r="CO78" s="335">
        <f t="shared" si="120"/>
        <v>211</v>
      </c>
      <c r="CP78" s="335">
        <v>8</v>
      </c>
      <c r="CQ78" s="335">
        <v>10</v>
      </c>
      <c r="CR78" s="336">
        <f t="shared" si="121"/>
        <v>261</v>
      </c>
      <c r="CS78" s="334">
        <v>90</v>
      </c>
      <c r="CT78" s="335">
        <f t="shared" si="122"/>
        <v>280</v>
      </c>
      <c r="CU78" s="335">
        <v>30</v>
      </c>
      <c r="CV78" s="335">
        <v>20</v>
      </c>
      <c r="CW78" s="336">
        <f t="shared" si="123"/>
        <v>370</v>
      </c>
      <c r="CX78" s="334">
        <v>160</v>
      </c>
      <c r="CY78" s="335">
        <f t="shared" si="124"/>
        <v>835</v>
      </c>
      <c r="CZ78" s="335">
        <v>30</v>
      </c>
      <c r="DA78" s="335">
        <v>40</v>
      </c>
      <c r="DB78" s="336">
        <f t="shared" si="125"/>
        <v>995</v>
      </c>
      <c r="DC78" s="334">
        <v>25</v>
      </c>
      <c r="DD78" s="335">
        <f t="shared" si="126"/>
        <v>50</v>
      </c>
      <c r="DE78" s="335">
        <v>2</v>
      </c>
      <c r="DF78" s="335">
        <v>6</v>
      </c>
      <c r="DG78" s="336">
        <f t="shared" si="127"/>
        <v>75</v>
      </c>
      <c r="DH78" s="334">
        <v>80</v>
      </c>
      <c r="DI78" s="335">
        <f t="shared" si="128"/>
        <v>240</v>
      </c>
      <c r="DJ78" s="335">
        <v>15</v>
      </c>
      <c r="DK78" s="335">
        <v>15</v>
      </c>
      <c r="DL78" s="336">
        <f t="shared" si="129"/>
        <v>320</v>
      </c>
      <c r="DM78" s="334">
        <v>160</v>
      </c>
      <c r="DN78" s="335">
        <f t="shared" si="130"/>
        <v>715</v>
      </c>
      <c r="DO78" s="335">
        <v>35</v>
      </c>
      <c r="DP78" s="335">
        <v>40</v>
      </c>
      <c r="DQ78" s="336">
        <f t="shared" si="131"/>
        <v>875</v>
      </c>
      <c r="DR78" s="334">
        <v>70</v>
      </c>
      <c r="DS78" s="335">
        <f t="shared" si="132"/>
        <v>255</v>
      </c>
      <c r="DT78" s="335">
        <v>10</v>
      </c>
      <c r="DU78" s="335">
        <v>20</v>
      </c>
      <c r="DV78" s="336">
        <f t="shared" si="133"/>
        <v>325</v>
      </c>
      <c r="DW78" s="334">
        <f t="shared" si="111"/>
        <v>885</v>
      </c>
      <c r="DX78" s="337">
        <f t="shared" si="112"/>
        <v>3688</v>
      </c>
      <c r="DY78" s="337">
        <f t="shared" si="113"/>
        <v>175</v>
      </c>
      <c r="DZ78" s="337">
        <f t="shared" si="114"/>
        <v>211</v>
      </c>
      <c r="EA78" s="338">
        <f t="shared" si="115"/>
        <v>4573</v>
      </c>
      <c r="EB78" s="324"/>
      <c r="EH78" s="342"/>
      <c r="EI78" s="352"/>
    </row>
    <row r="79" spans="1:145">
      <c r="A79" s="339" t="s">
        <v>133</v>
      </c>
      <c r="B79" s="329"/>
      <c r="C79" s="330"/>
      <c r="D79" s="330"/>
      <c r="E79" s="330"/>
      <c r="F79" s="331"/>
      <c r="G79" s="329"/>
      <c r="H79" s="330"/>
      <c r="I79" s="330"/>
      <c r="J79" s="330"/>
      <c r="K79" s="331"/>
      <c r="L79" s="332"/>
      <c r="M79" s="330"/>
      <c r="N79" s="330"/>
      <c r="O79" s="330"/>
      <c r="P79" s="333"/>
      <c r="Q79" s="329"/>
      <c r="R79" s="330"/>
      <c r="S79" s="330"/>
      <c r="T79" s="330"/>
      <c r="U79" s="331"/>
      <c r="V79" s="334">
        <v>0</v>
      </c>
      <c r="W79" s="335">
        <f>Z78-Y78</f>
        <v>0</v>
      </c>
      <c r="X79" s="335">
        <f t="shared" si="104"/>
        <v>0</v>
      </c>
      <c r="Y79" s="335">
        <v>0</v>
      </c>
      <c r="Z79" s="336">
        <f t="shared" si="95"/>
        <v>0</v>
      </c>
      <c r="AA79" s="334">
        <v>0</v>
      </c>
      <c r="AB79" s="335">
        <f t="shared" si="105"/>
        <v>0</v>
      </c>
      <c r="AC79" s="335">
        <f>AE78-AD78-AB79</f>
        <v>0</v>
      </c>
      <c r="AD79" s="335">
        <v>0</v>
      </c>
      <c r="AE79" s="336">
        <f t="shared" si="65"/>
        <v>0</v>
      </c>
      <c r="AF79" s="334">
        <v>0</v>
      </c>
      <c r="AG79" s="335">
        <f t="shared" si="106"/>
        <v>22</v>
      </c>
      <c r="AH79" s="335">
        <f>AJ78-AI78-AG79</f>
        <v>0</v>
      </c>
      <c r="AI79" s="335">
        <v>0</v>
      </c>
      <c r="AJ79" s="336">
        <f t="shared" si="96"/>
        <v>22</v>
      </c>
      <c r="AK79" s="334">
        <v>0</v>
      </c>
      <c r="AL79" s="335">
        <f t="shared" si="100"/>
        <v>6</v>
      </c>
      <c r="AM79" s="335">
        <f>AO78-AN78-AL79</f>
        <v>0</v>
      </c>
      <c r="AN79" s="335">
        <v>0</v>
      </c>
      <c r="AO79" s="336">
        <f t="shared" si="97"/>
        <v>6</v>
      </c>
      <c r="AP79" s="334">
        <v>0</v>
      </c>
      <c r="AQ79" s="335">
        <f t="shared" si="107"/>
        <v>17</v>
      </c>
      <c r="AR79" s="335">
        <f>AT78-AS78-AQ79</f>
        <v>0</v>
      </c>
      <c r="AS79" s="335">
        <v>0</v>
      </c>
      <c r="AT79" s="336">
        <f t="shared" si="98"/>
        <v>17</v>
      </c>
      <c r="AU79" s="334">
        <v>0</v>
      </c>
      <c r="AV79" s="335">
        <f t="shared" si="108"/>
        <v>9</v>
      </c>
      <c r="AW79" s="335">
        <f>AY78-AX78-AV79</f>
        <v>0</v>
      </c>
      <c r="AX79" s="335">
        <v>0</v>
      </c>
      <c r="AY79" s="336">
        <f t="shared" si="99"/>
        <v>9</v>
      </c>
      <c r="AZ79" s="334">
        <v>0</v>
      </c>
      <c r="BA79" s="335">
        <f t="shared" si="101"/>
        <v>0</v>
      </c>
      <c r="BB79" s="335">
        <f>BD78-BC78-BA79</f>
        <v>0</v>
      </c>
      <c r="BC79" s="335">
        <v>0</v>
      </c>
      <c r="BD79" s="336">
        <f t="shared" si="81"/>
        <v>0</v>
      </c>
      <c r="BE79" s="334">
        <v>0</v>
      </c>
      <c r="BF79" s="335">
        <f t="shared" si="102"/>
        <v>0</v>
      </c>
      <c r="BG79" s="335">
        <f>BI78-BH78-BF79</f>
        <v>0</v>
      </c>
      <c r="BH79" s="335">
        <v>0</v>
      </c>
      <c r="BI79" s="336">
        <f t="shared" si="82"/>
        <v>0</v>
      </c>
      <c r="BJ79" s="334">
        <v>0</v>
      </c>
      <c r="BK79" s="335">
        <f>BN78-BM78</f>
        <v>19</v>
      </c>
      <c r="BL79" s="335">
        <f>BN78-BM78-BK79</f>
        <v>0</v>
      </c>
      <c r="BM79" s="335">
        <v>0</v>
      </c>
      <c r="BN79" s="336">
        <f t="shared" si="83"/>
        <v>19</v>
      </c>
      <c r="BO79" s="334">
        <v>15</v>
      </c>
      <c r="BP79" s="335">
        <f t="shared" si="103"/>
        <v>214</v>
      </c>
      <c r="BQ79" s="335">
        <v>5</v>
      </c>
      <c r="BR79" s="335">
        <v>20</v>
      </c>
      <c r="BS79" s="336">
        <f t="shared" si="84"/>
        <v>229</v>
      </c>
      <c r="BT79" s="334">
        <v>15</v>
      </c>
      <c r="BU79" s="335">
        <f t="shared" si="109"/>
        <v>155</v>
      </c>
      <c r="BV79" s="335">
        <v>10</v>
      </c>
      <c r="BW79" s="335">
        <v>5</v>
      </c>
      <c r="BX79" s="336">
        <f t="shared" si="85"/>
        <v>170</v>
      </c>
      <c r="BY79" s="334">
        <v>35</v>
      </c>
      <c r="BZ79" s="335">
        <f t="shared" si="110"/>
        <v>290</v>
      </c>
      <c r="CA79" s="335">
        <v>25</v>
      </c>
      <c r="CB79" s="335">
        <v>25</v>
      </c>
      <c r="CC79" s="336">
        <f t="shared" si="86"/>
        <v>325</v>
      </c>
      <c r="CD79" s="334">
        <v>20</v>
      </c>
      <c r="CE79" s="335">
        <f t="shared" si="116"/>
        <v>295</v>
      </c>
      <c r="CF79" s="335">
        <v>10</v>
      </c>
      <c r="CG79" s="335">
        <v>10</v>
      </c>
      <c r="CH79" s="336">
        <f t="shared" si="117"/>
        <v>315</v>
      </c>
      <c r="CI79" s="334">
        <v>15</v>
      </c>
      <c r="CJ79" s="335">
        <f t="shared" si="118"/>
        <v>205</v>
      </c>
      <c r="CK79" s="335">
        <v>10</v>
      </c>
      <c r="CL79" s="335">
        <v>10</v>
      </c>
      <c r="CM79" s="336">
        <f t="shared" si="119"/>
        <v>220</v>
      </c>
      <c r="CN79" s="334">
        <v>15</v>
      </c>
      <c r="CO79" s="335">
        <f t="shared" si="120"/>
        <v>243</v>
      </c>
      <c r="CP79" s="335">
        <v>8</v>
      </c>
      <c r="CQ79" s="335">
        <v>15</v>
      </c>
      <c r="CR79" s="336">
        <f t="shared" si="121"/>
        <v>258</v>
      </c>
      <c r="CS79" s="334">
        <v>25</v>
      </c>
      <c r="CT79" s="335">
        <f t="shared" si="122"/>
        <v>315</v>
      </c>
      <c r="CU79" s="335">
        <v>35</v>
      </c>
      <c r="CV79" s="335">
        <v>20</v>
      </c>
      <c r="CW79" s="336">
        <f t="shared" si="123"/>
        <v>340</v>
      </c>
      <c r="CX79" s="334">
        <v>80</v>
      </c>
      <c r="CY79" s="335">
        <f t="shared" si="124"/>
        <v>920</v>
      </c>
      <c r="CZ79" s="335">
        <v>35</v>
      </c>
      <c r="DA79" s="335">
        <v>30</v>
      </c>
      <c r="DB79" s="336">
        <f t="shared" si="125"/>
        <v>1000</v>
      </c>
      <c r="DC79" s="334">
        <v>0</v>
      </c>
      <c r="DD79" s="335">
        <f t="shared" si="126"/>
        <v>59</v>
      </c>
      <c r="DE79" s="335">
        <v>10</v>
      </c>
      <c r="DF79" s="335">
        <v>5</v>
      </c>
      <c r="DG79" s="336">
        <f t="shared" si="127"/>
        <v>59</v>
      </c>
      <c r="DH79" s="334">
        <v>20</v>
      </c>
      <c r="DI79" s="335">
        <f t="shared" si="128"/>
        <v>270</v>
      </c>
      <c r="DJ79" s="335">
        <v>35</v>
      </c>
      <c r="DK79" s="335">
        <v>20</v>
      </c>
      <c r="DL79" s="336">
        <f t="shared" si="129"/>
        <v>290</v>
      </c>
      <c r="DM79" s="334">
        <v>80</v>
      </c>
      <c r="DN79" s="335">
        <f t="shared" si="130"/>
        <v>800</v>
      </c>
      <c r="DO79" s="335">
        <v>35</v>
      </c>
      <c r="DP79" s="335">
        <v>30</v>
      </c>
      <c r="DQ79" s="336">
        <f t="shared" si="131"/>
        <v>880</v>
      </c>
      <c r="DR79" s="334">
        <v>20</v>
      </c>
      <c r="DS79" s="335">
        <f t="shared" si="132"/>
        <v>295</v>
      </c>
      <c r="DT79" s="335">
        <v>10</v>
      </c>
      <c r="DU79" s="335">
        <v>20</v>
      </c>
      <c r="DV79" s="336">
        <f t="shared" si="133"/>
        <v>315</v>
      </c>
      <c r="DW79" s="334">
        <f t="shared" si="111"/>
        <v>340</v>
      </c>
      <c r="DX79" s="337">
        <f t="shared" si="112"/>
        <v>4134</v>
      </c>
      <c r="DY79" s="337">
        <f t="shared" si="113"/>
        <v>228</v>
      </c>
      <c r="DZ79" s="337">
        <f t="shared" si="114"/>
        <v>210</v>
      </c>
      <c r="EA79" s="338">
        <f t="shared" si="115"/>
        <v>4474</v>
      </c>
      <c r="EB79" s="324"/>
      <c r="EH79" s="342"/>
      <c r="EI79" s="352"/>
    </row>
    <row r="80" spans="1:145">
      <c r="A80" s="339" t="s">
        <v>134</v>
      </c>
      <c r="B80" s="329"/>
      <c r="C80" s="330"/>
      <c r="D80" s="330"/>
      <c r="E80" s="330"/>
      <c r="F80" s="331"/>
      <c r="G80" s="329"/>
      <c r="H80" s="330"/>
      <c r="I80" s="330"/>
      <c r="J80" s="330"/>
      <c r="K80" s="331"/>
      <c r="L80" s="332"/>
      <c r="M80" s="330"/>
      <c r="N80" s="330"/>
      <c r="O80" s="330"/>
      <c r="P80" s="333"/>
      <c r="Q80" s="329"/>
      <c r="R80" s="330"/>
      <c r="S80" s="330"/>
      <c r="T80" s="330"/>
      <c r="U80" s="331"/>
      <c r="V80" s="334"/>
      <c r="W80" s="335"/>
      <c r="X80" s="335"/>
      <c r="Y80" s="335"/>
      <c r="Z80" s="336"/>
      <c r="AA80" s="334"/>
      <c r="AB80" s="335"/>
      <c r="AC80" s="335"/>
      <c r="AD80" s="335"/>
      <c r="AE80" s="336"/>
      <c r="AF80" s="334"/>
      <c r="AG80" s="335"/>
      <c r="AH80" s="335"/>
      <c r="AI80" s="335"/>
      <c r="AJ80" s="336"/>
      <c r="AK80" s="334"/>
      <c r="AL80" s="335"/>
      <c r="AM80" s="335"/>
      <c r="AN80" s="335"/>
      <c r="AO80" s="336"/>
      <c r="AP80" s="334"/>
      <c r="AQ80" s="335"/>
      <c r="AR80" s="335"/>
      <c r="AS80" s="335"/>
      <c r="AT80" s="336"/>
      <c r="AU80" s="334"/>
      <c r="AV80" s="335"/>
      <c r="AW80" s="335"/>
      <c r="AX80" s="335"/>
      <c r="AY80" s="336"/>
      <c r="AZ80" s="334"/>
      <c r="BA80" s="335"/>
      <c r="BB80" s="335"/>
      <c r="BC80" s="335"/>
      <c r="BD80" s="336"/>
      <c r="BE80" s="334"/>
      <c r="BF80" s="335"/>
      <c r="BG80" s="335"/>
      <c r="BH80" s="335"/>
      <c r="BI80" s="336"/>
      <c r="BJ80" s="334"/>
      <c r="BK80" s="335"/>
      <c r="BL80" s="335"/>
      <c r="BM80" s="335"/>
      <c r="BN80" s="336"/>
      <c r="BO80" s="334">
        <v>35</v>
      </c>
      <c r="BP80" s="335">
        <f t="shared" si="103"/>
        <v>204</v>
      </c>
      <c r="BQ80" s="335">
        <v>5</v>
      </c>
      <c r="BR80" s="335">
        <v>10</v>
      </c>
      <c r="BS80" s="336">
        <f t="shared" si="84"/>
        <v>239</v>
      </c>
      <c r="BT80" s="334">
        <v>35</v>
      </c>
      <c r="BU80" s="335">
        <f t="shared" si="109"/>
        <v>160</v>
      </c>
      <c r="BV80" s="335">
        <v>5</v>
      </c>
      <c r="BW80" s="335">
        <v>10</v>
      </c>
      <c r="BX80" s="336">
        <f t="shared" si="85"/>
        <v>195</v>
      </c>
      <c r="BY80" s="334">
        <v>70</v>
      </c>
      <c r="BZ80" s="335">
        <f t="shared" si="110"/>
        <v>285</v>
      </c>
      <c r="CA80" s="335">
        <v>15</v>
      </c>
      <c r="CB80" s="335">
        <v>15</v>
      </c>
      <c r="CC80" s="336">
        <f t="shared" si="86"/>
        <v>355</v>
      </c>
      <c r="CD80" s="334">
        <v>60</v>
      </c>
      <c r="CE80" s="335">
        <f t="shared" si="116"/>
        <v>295</v>
      </c>
      <c r="CF80" s="335">
        <v>10</v>
      </c>
      <c r="CG80" s="335">
        <v>10</v>
      </c>
      <c r="CH80" s="336">
        <f t="shared" si="117"/>
        <v>355</v>
      </c>
      <c r="CI80" s="334">
        <v>50</v>
      </c>
      <c r="CJ80" s="335">
        <f t="shared" si="118"/>
        <v>200</v>
      </c>
      <c r="CK80" s="335">
        <v>10</v>
      </c>
      <c r="CL80" s="335">
        <v>15</v>
      </c>
      <c r="CM80" s="336">
        <f t="shared" si="119"/>
        <v>250</v>
      </c>
      <c r="CN80" s="334">
        <v>50</v>
      </c>
      <c r="CO80" s="335">
        <f t="shared" si="120"/>
        <v>235</v>
      </c>
      <c r="CP80" s="335">
        <v>8</v>
      </c>
      <c r="CQ80" s="335">
        <v>5</v>
      </c>
      <c r="CR80" s="336">
        <f t="shared" si="121"/>
        <v>285</v>
      </c>
      <c r="CS80" s="334">
        <v>90</v>
      </c>
      <c r="CT80" s="335">
        <f t="shared" si="122"/>
        <v>290</v>
      </c>
      <c r="CU80" s="335">
        <v>30</v>
      </c>
      <c r="CV80" s="335">
        <v>15</v>
      </c>
      <c r="CW80" s="336">
        <f t="shared" si="123"/>
        <v>380</v>
      </c>
      <c r="CX80" s="334">
        <v>160</v>
      </c>
      <c r="CY80" s="335">
        <f t="shared" si="124"/>
        <v>940</v>
      </c>
      <c r="CZ80" s="335">
        <v>30</v>
      </c>
      <c r="DA80" s="335">
        <v>40</v>
      </c>
      <c r="DB80" s="336">
        <f t="shared" si="125"/>
        <v>1100</v>
      </c>
      <c r="DC80" s="334">
        <v>25</v>
      </c>
      <c r="DD80" s="335">
        <f t="shared" si="126"/>
        <v>52</v>
      </c>
      <c r="DE80" s="335">
        <v>2</v>
      </c>
      <c r="DF80" s="335">
        <v>6</v>
      </c>
      <c r="DG80" s="336">
        <f t="shared" si="127"/>
        <v>77</v>
      </c>
      <c r="DH80" s="334">
        <v>80</v>
      </c>
      <c r="DI80" s="335">
        <f t="shared" si="128"/>
        <v>255</v>
      </c>
      <c r="DJ80" s="335">
        <v>15</v>
      </c>
      <c r="DK80" s="335">
        <v>15</v>
      </c>
      <c r="DL80" s="336">
        <f t="shared" si="129"/>
        <v>335</v>
      </c>
      <c r="DM80" s="334">
        <v>160</v>
      </c>
      <c r="DN80" s="335">
        <f t="shared" si="130"/>
        <v>815</v>
      </c>
      <c r="DO80" s="335">
        <v>35</v>
      </c>
      <c r="DP80" s="335">
        <v>40</v>
      </c>
      <c r="DQ80" s="336">
        <f t="shared" si="131"/>
        <v>975</v>
      </c>
      <c r="DR80" s="334">
        <v>70</v>
      </c>
      <c r="DS80" s="335">
        <f t="shared" si="132"/>
        <v>285</v>
      </c>
      <c r="DT80" s="335">
        <v>10</v>
      </c>
      <c r="DU80" s="335">
        <v>20</v>
      </c>
      <c r="DV80" s="336">
        <f t="shared" si="133"/>
        <v>355</v>
      </c>
      <c r="DW80" s="334">
        <f t="shared" si="111"/>
        <v>885</v>
      </c>
      <c r="DX80" s="337">
        <f t="shared" si="112"/>
        <v>4016</v>
      </c>
      <c r="DY80" s="337">
        <f t="shared" si="113"/>
        <v>175</v>
      </c>
      <c r="DZ80" s="337">
        <f t="shared" si="114"/>
        <v>201</v>
      </c>
      <c r="EA80" s="338">
        <f t="shared" si="115"/>
        <v>4901</v>
      </c>
      <c r="EB80" s="324"/>
      <c r="EH80" s="342"/>
      <c r="EI80" s="352"/>
    </row>
    <row r="81" spans="1:145">
      <c r="A81" s="339" t="s">
        <v>135</v>
      </c>
      <c r="B81" s="329"/>
      <c r="C81" s="330"/>
      <c r="D81" s="330"/>
      <c r="E81" s="330"/>
      <c r="F81" s="331"/>
      <c r="G81" s="329"/>
      <c r="H81" s="330"/>
      <c r="I81" s="330"/>
      <c r="J81" s="330"/>
      <c r="K81" s="331"/>
      <c r="L81" s="332"/>
      <c r="M81" s="330"/>
      <c r="N81" s="330"/>
      <c r="O81" s="330"/>
      <c r="P81" s="333"/>
      <c r="Q81" s="329"/>
      <c r="R81" s="330"/>
      <c r="S81" s="330"/>
      <c r="T81" s="330"/>
      <c r="U81" s="331"/>
      <c r="V81" s="334"/>
      <c r="W81" s="335"/>
      <c r="X81" s="335"/>
      <c r="Y81" s="335"/>
      <c r="Z81" s="336"/>
      <c r="AA81" s="334"/>
      <c r="AB81" s="335"/>
      <c r="AC81" s="335"/>
      <c r="AD81" s="335"/>
      <c r="AE81" s="336"/>
      <c r="AF81" s="334"/>
      <c r="AG81" s="335"/>
      <c r="AH81" s="335"/>
      <c r="AI81" s="335"/>
      <c r="AJ81" s="336"/>
      <c r="AK81" s="334"/>
      <c r="AL81" s="335"/>
      <c r="AM81" s="335"/>
      <c r="AN81" s="335"/>
      <c r="AO81" s="336"/>
      <c r="AP81" s="334"/>
      <c r="AQ81" s="335"/>
      <c r="AR81" s="335"/>
      <c r="AS81" s="335"/>
      <c r="AT81" s="336"/>
      <c r="AU81" s="334"/>
      <c r="AV81" s="335"/>
      <c r="AW81" s="335"/>
      <c r="AX81" s="335"/>
      <c r="AY81" s="336"/>
      <c r="AZ81" s="334"/>
      <c r="BA81" s="335"/>
      <c r="BB81" s="335"/>
      <c r="BC81" s="335"/>
      <c r="BD81" s="336"/>
      <c r="BE81" s="334"/>
      <c r="BF81" s="335"/>
      <c r="BG81" s="335"/>
      <c r="BH81" s="335"/>
      <c r="BI81" s="336"/>
      <c r="BJ81" s="334"/>
      <c r="BK81" s="335"/>
      <c r="BL81" s="335"/>
      <c r="BM81" s="335"/>
      <c r="BN81" s="336"/>
      <c r="BO81" s="334">
        <v>15</v>
      </c>
      <c r="BP81" s="335">
        <f t="shared" si="103"/>
        <v>224</v>
      </c>
      <c r="BQ81" s="335">
        <v>5</v>
      </c>
      <c r="BR81" s="335">
        <v>15</v>
      </c>
      <c r="BS81" s="336">
        <f t="shared" si="84"/>
        <v>239</v>
      </c>
      <c r="BT81" s="334">
        <v>15</v>
      </c>
      <c r="BU81" s="335">
        <f t="shared" si="109"/>
        <v>175</v>
      </c>
      <c r="BV81" s="335">
        <v>10</v>
      </c>
      <c r="BW81" s="335">
        <v>5</v>
      </c>
      <c r="BX81" s="336">
        <f t="shared" si="85"/>
        <v>190</v>
      </c>
      <c r="BY81" s="334">
        <v>35</v>
      </c>
      <c r="BZ81" s="335">
        <f t="shared" si="110"/>
        <v>315</v>
      </c>
      <c r="CA81" s="335">
        <v>25</v>
      </c>
      <c r="CB81" s="335">
        <v>25</v>
      </c>
      <c r="CC81" s="336">
        <f t="shared" si="86"/>
        <v>350</v>
      </c>
      <c r="CD81" s="334">
        <v>20</v>
      </c>
      <c r="CE81" s="335">
        <f t="shared" si="116"/>
        <v>335</v>
      </c>
      <c r="CF81" s="335">
        <v>10</v>
      </c>
      <c r="CG81" s="335">
        <v>10</v>
      </c>
      <c r="CH81" s="336">
        <f t="shared" si="117"/>
        <v>355</v>
      </c>
      <c r="CI81" s="334">
        <v>15</v>
      </c>
      <c r="CJ81" s="335">
        <f t="shared" si="118"/>
        <v>225</v>
      </c>
      <c r="CK81" s="335">
        <v>10</v>
      </c>
      <c r="CL81" s="335">
        <v>10</v>
      </c>
      <c r="CM81" s="336">
        <f t="shared" si="119"/>
        <v>240</v>
      </c>
      <c r="CN81" s="334">
        <v>15</v>
      </c>
      <c r="CO81" s="335">
        <f t="shared" si="120"/>
        <v>272</v>
      </c>
      <c r="CP81" s="335">
        <v>8</v>
      </c>
      <c r="CQ81" s="335">
        <v>15</v>
      </c>
      <c r="CR81" s="336">
        <f t="shared" si="121"/>
        <v>287</v>
      </c>
      <c r="CS81" s="334">
        <v>25</v>
      </c>
      <c r="CT81" s="335">
        <f t="shared" si="122"/>
        <v>330</v>
      </c>
      <c r="CU81" s="335">
        <v>35</v>
      </c>
      <c r="CV81" s="335">
        <v>15</v>
      </c>
      <c r="CW81" s="336">
        <f t="shared" si="123"/>
        <v>355</v>
      </c>
      <c r="CX81" s="334">
        <v>80</v>
      </c>
      <c r="CY81" s="335">
        <f t="shared" si="124"/>
        <v>1025</v>
      </c>
      <c r="CZ81" s="335">
        <v>35</v>
      </c>
      <c r="DA81" s="335">
        <v>30</v>
      </c>
      <c r="DB81" s="336">
        <f t="shared" si="125"/>
        <v>1105</v>
      </c>
      <c r="DC81" s="334">
        <v>0</v>
      </c>
      <c r="DD81" s="335">
        <f t="shared" si="126"/>
        <v>61</v>
      </c>
      <c r="DE81" s="335">
        <v>10</v>
      </c>
      <c r="DF81" s="335">
        <v>5</v>
      </c>
      <c r="DG81" s="336">
        <f t="shared" si="127"/>
        <v>61</v>
      </c>
      <c r="DH81" s="334">
        <v>20</v>
      </c>
      <c r="DI81" s="335">
        <f t="shared" si="128"/>
        <v>285</v>
      </c>
      <c r="DJ81" s="335">
        <v>35</v>
      </c>
      <c r="DK81" s="335">
        <v>20</v>
      </c>
      <c r="DL81" s="336">
        <f t="shared" si="129"/>
        <v>305</v>
      </c>
      <c r="DM81" s="334">
        <v>80</v>
      </c>
      <c r="DN81" s="335">
        <f t="shared" si="130"/>
        <v>900</v>
      </c>
      <c r="DO81" s="335">
        <v>35</v>
      </c>
      <c r="DP81" s="335">
        <v>30</v>
      </c>
      <c r="DQ81" s="336">
        <f t="shared" si="131"/>
        <v>980</v>
      </c>
      <c r="DR81" s="334">
        <v>20</v>
      </c>
      <c r="DS81" s="335">
        <f t="shared" si="132"/>
        <v>325</v>
      </c>
      <c r="DT81" s="335">
        <v>10</v>
      </c>
      <c r="DU81" s="335">
        <v>20</v>
      </c>
      <c r="DV81" s="336">
        <f t="shared" si="133"/>
        <v>345</v>
      </c>
      <c r="DW81" s="334">
        <f t="shared" si="111"/>
        <v>340</v>
      </c>
      <c r="DX81" s="337">
        <f t="shared" si="112"/>
        <v>4472</v>
      </c>
      <c r="DY81" s="337">
        <f t="shared" si="113"/>
        <v>228</v>
      </c>
      <c r="DZ81" s="337">
        <f t="shared" si="114"/>
        <v>200</v>
      </c>
      <c r="EA81" s="338">
        <f t="shared" si="115"/>
        <v>4812</v>
      </c>
      <c r="EB81" s="324"/>
      <c r="EH81" s="342"/>
      <c r="EI81" s="352"/>
    </row>
    <row r="82" spans="1:145">
      <c r="A82" s="339" t="s">
        <v>136</v>
      </c>
      <c r="B82" s="329"/>
      <c r="C82" s="330"/>
      <c r="D82" s="330"/>
      <c r="E82" s="330"/>
      <c r="F82" s="331"/>
      <c r="G82" s="329"/>
      <c r="H82" s="330"/>
      <c r="I82" s="330"/>
      <c r="J82" s="330"/>
      <c r="K82" s="331"/>
      <c r="L82" s="332"/>
      <c r="M82" s="330"/>
      <c r="N82" s="330"/>
      <c r="O82" s="330"/>
      <c r="P82" s="333"/>
      <c r="Q82" s="329"/>
      <c r="R82" s="330"/>
      <c r="S82" s="330"/>
      <c r="T82" s="330"/>
      <c r="U82" s="331"/>
      <c r="V82" s="334"/>
      <c r="W82" s="335"/>
      <c r="X82" s="335"/>
      <c r="Y82" s="335"/>
      <c r="Z82" s="336"/>
      <c r="AA82" s="334"/>
      <c r="AB82" s="335"/>
      <c r="AC82" s="335"/>
      <c r="AD82" s="335"/>
      <c r="AE82" s="336"/>
      <c r="AF82" s="334"/>
      <c r="AG82" s="335"/>
      <c r="AH82" s="335"/>
      <c r="AI82" s="335"/>
      <c r="AJ82" s="336"/>
      <c r="AK82" s="334"/>
      <c r="AL82" s="335"/>
      <c r="AM82" s="335"/>
      <c r="AN82" s="335"/>
      <c r="AO82" s="336"/>
      <c r="AP82" s="334"/>
      <c r="AQ82" s="335"/>
      <c r="AR82" s="335"/>
      <c r="AS82" s="335"/>
      <c r="AT82" s="336"/>
      <c r="AU82" s="334"/>
      <c r="AV82" s="335"/>
      <c r="AW82" s="335"/>
      <c r="AX82" s="335"/>
      <c r="AY82" s="336"/>
      <c r="AZ82" s="334"/>
      <c r="BA82" s="335"/>
      <c r="BB82" s="335"/>
      <c r="BC82" s="335"/>
      <c r="BD82" s="336"/>
      <c r="BE82" s="334"/>
      <c r="BF82" s="335"/>
      <c r="BG82" s="335"/>
      <c r="BH82" s="335"/>
      <c r="BI82" s="336"/>
      <c r="BJ82" s="334"/>
      <c r="BK82" s="335"/>
      <c r="BL82" s="335"/>
      <c r="BM82" s="335"/>
      <c r="BN82" s="336"/>
      <c r="BO82" s="334">
        <v>35</v>
      </c>
      <c r="BP82" s="335">
        <f t="shared" si="103"/>
        <v>219</v>
      </c>
      <c r="BQ82" s="335">
        <v>5</v>
      </c>
      <c r="BR82" s="335">
        <v>10</v>
      </c>
      <c r="BS82" s="336">
        <f t="shared" si="84"/>
        <v>254</v>
      </c>
      <c r="BT82" s="334">
        <v>35</v>
      </c>
      <c r="BU82" s="335">
        <f t="shared" si="109"/>
        <v>180</v>
      </c>
      <c r="BV82" s="335">
        <v>5</v>
      </c>
      <c r="BW82" s="335">
        <v>10</v>
      </c>
      <c r="BX82" s="336">
        <f t="shared" si="85"/>
        <v>215</v>
      </c>
      <c r="BY82" s="334">
        <v>70</v>
      </c>
      <c r="BZ82" s="335">
        <f t="shared" si="110"/>
        <v>310</v>
      </c>
      <c r="CA82" s="335">
        <v>15</v>
      </c>
      <c r="CB82" s="335">
        <v>15</v>
      </c>
      <c r="CC82" s="336">
        <f t="shared" si="86"/>
        <v>380</v>
      </c>
      <c r="CD82" s="334">
        <v>60</v>
      </c>
      <c r="CE82" s="335">
        <f t="shared" si="116"/>
        <v>335</v>
      </c>
      <c r="CF82" s="335">
        <v>10</v>
      </c>
      <c r="CG82" s="335">
        <v>10</v>
      </c>
      <c r="CH82" s="336">
        <f t="shared" si="117"/>
        <v>395</v>
      </c>
      <c r="CI82" s="334">
        <v>50</v>
      </c>
      <c r="CJ82" s="335">
        <f t="shared" si="118"/>
        <v>220</v>
      </c>
      <c r="CK82" s="335">
        <v>10</v>
      </c>
      <c r="CL82" s="335">
        <v>15</v>
      </c>
      <c r="CM82" s="336">
        <f t="shared" si="119"/>
        <v>270</v>
      </c>
      <c r="CN82" s="334">
        <v>50</v>
      </c>
      <c r="CO82" s="335">
        <f t="shared" si="120"/>
        <v>264</v>
      </c>
      <c r="CP82" s="335">
        <v>8</v>
      </c>
      <c r="CQ82" s="335">
        <v>5</v>
      </c>
      <c r="CR82" s="336">
        <f t="shared" si="121"/>
        <v>314</v>
      </c>
      <c r="CS82" s="334">
        <v>90</v>
      </c>
      <c r="CT82" s="335">
        <f t="shared" si="122"/>
        <v>310</v>
      </c>
      <c r="CU82" s="335">
        <v>30</v>
      </c>
      <c r="CV82" s="335">
        <v>15</v>
      </c>
      <c r="CW82" s="336">
        <f t="shared" si="123"/>
        <v>400</v>
      </c>
      <c r="CX82" s="334">
        <v>160</v>
      </c>
      <c r="CY82" s="335">
        <f t="shared" si="124"/>
        <v>1045</v>
      </c>
      <c r="CZ82" s="335">
        <v>30</v>
      </c>
      <c r="DA82" s="335">
        <v>40</v>
      </c>
      <c r="DB82" s="336">
        <f t="shared" si="125"/>
        <v>1205</v>
      </c>
      <c r="DC82" s="334">
        <v>25</v>
      </c>
      <c r="DD82" s="335">
        <f t="shared" si="126"/>
        <v>54</v>
      </c>
      <c r="DE82" s="335">
        <v>2</v>
      </c>
      <c r="DF82" s="335">
        <v>6</v>
      </c>
      <c r="DG82" s="336">
        <f t="shared" si="127"/>
        <v>79</v>
      </c>
      <c r="DH82" s="334">
        <v>80</v>
      </c>
      <c r="DI82" s="335">
        <f t="shared" si="128"/>
        <v>270</v>
      </c>
      <c r="DJ82" s="335">
        <v>15</v>
      </c>
      <c r="DK82" s="335">
        <v>15</v>
      </c>
      <c r="DL82" s="336">
        <f t="shared" si="129"/>
        <v>350</v>
      </c>
      <c r="DM82" s="334">
        <v>160</v>
      </c>
      <c r="DN82" s="335">
        <f t="shared" si="130"/>
        <v>915</v>
      </c>
      <c r="DO82" s="335">
        <v>35</v>
      </c>
      <c r="DP82" s="335">
        <v>40</v>
      </c>
      <c r="DQ82" s="336">
        <f t="shared" si="131"/>
        <v>1075</v>
      </c>
      <c r="DR82" s="334">
        <v>70</v>
      </c>
      <c r="DS82" s="335">
        <f t="shared" si="132"/>
        <v>315</v>
      </c>
      <c r="DT82" s="335">
        <v>10</v>
      </c>
      <c r="DU82" s="335">
        <v>20</v>
      </c>
      <c r="DV82" s="336">
        <f t="shared" si="133"/>
        <v>385</v>
      </c>
      <c r="DW82" s="334">
        <f t="shared" si="111"/>
        <v>885</v>
      </c>
      <c r="DX82" s="337">
        <f t="shared" si="112"/>
        <v>4437</v>
      </c>
      <c r="DY82" s="337">
        <f t="shared" si="113"/>
        <v>175</v>
      </c>
      <c r="DZ82" s="337">
        <f t="shared" si="114"/>
        <v>201</v>
      </c>
      <c r="EA82" s="338">
        <f t="shared" si="115"/>
        <v>5322</v>
      </c>
      <c r="EB82" s="324"/>
      <c r="EH82" s="342"/>
      <c r="EI82" s="352"/>
    </row>
    <row r="83" spans="1:145">
      <c r="A83" s="325"/>
      <c r="B83" s="117"/>
      <c r="C83" s="117"/>
      <c r="D83" s="117"/>
      <c r="E83" s="117"/>
      <c r="F83" s="117"/>
      <c r="G83" s="117"/>
      <c r="H83" s="117"/>
      <c r="I83" s="117"/>
      <c r="J83" s="117"/>
      <c r="K83" s="117"/>
      <c r="L83" s="117"/>
      <c r="M83" s="117"/>
      <c r="N83" s="117"/>
      <c r="O83" s="117"/>
      <c r="P83" s="117"/>
      <c r="Q83" s="117"/>
      <c r="R83" s="117"/>
      <c r="S83" s="117"/>
      <c r="T83" s="117"/>
      <c r="U83" s="117"/>
      <c r="V83" s="116"/>
      <c r="W83" s="116"/>
      <c r="X83" s="116"/>
      <c r="Y83" s="116"/>
      <c r="Z83" s="116"/>
      <c r="AA83" s="116"/>
      <c r="AB83" s="116"/>
      <c r="AC83" s="32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  <c r="DK83" s="116"/>
      <c r="DL83" s="116"/>
      <c r="DM83" s="116"/>
      <c r="DN83" s="116"/>
      <c r="DO83" s="116"/>
      <c r="DP83" s="116"/>
      <c r="DQ83" s="116"/>
      <c r="DR83" s="116"/>
      <c r="DS83" s="116"/>
      <c r="DT83" s="116"/>
      <c r="DU83" s="116"/>
      <c r="DV83" s="116"/>
      <c r="DW83" s="116"/>
      <c r="DX83" s="327"/>
      <c r="DY83" s="116"/>
      <c r="DZ83" s="116"/>
      <c r="EA83" s="328"/>
      <c r="EB83" s="317"/>
      <c r="EC83" s="318"/>
      <c r="ED83" s="317"/>
      <c r="EE83" s="317"/>
      <c r="EF83" s="317"/>
      <c r="EG83" s="317"/>
      <c r="EH83" s="317"/>
      <c r="EI83" s="352"/>
    </row>
    <row r="84" spans="1:145" s="319" customFormat="1" ht="12.75" customHeight="1">
      <c r="A84" s="315" t="s">
        <v>110</v>
      </c>
      <c r="B84" s="69"/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74"/>
      <c r="W84" s="316">
        <f>X71/(Z70-Y70)</f>
        <v>2.6315789473684209E-2</v>
      </c>
      <c r="X84" s="340"/>
      <c r="Y84" s="74"/>
      <c r="Z84" s="74"/>
      <c r="AA84" s="74"/>
      <c r="AB84" s="316">
        <f>AC71/(AE70-AD70)</f>
        <v>-6.8965517241379309E-2</v>
      </c>
      <c r="AC84" s="74"/>
      <c r="AD84" s="74"/>
      <c r="AE84" s="74"/>
      <c r="AF84" s="74"/>
      <c r="AG84" s="316">
        <f>AH71/(AJ70-AI70)</f>
        <v>3.6809815950920248E-2</v>
      </c>
      <c r="AH84" s="74"/>
      <c r="AI84" s="74"/>
      <c r="AJ84" s="74"/>
      <c r="AK84" s="74"/>
      <c r="AL84" s="316">
        <f>AM71/(AO70-AN70)</f>
        <v>0.17333333333333334</v>
      </c>
      <c r="AM84" s="74"/>
      <c r="AN84" s="74"/>
      <c r="AO84" s="74"/>
      <c r="AP84" s="74"/>
      <c r="AQ84" s="316">
        <f>AR71/(AT70-AS70)</f>
        <v>0.13333333333333333</v>
      </c>
      <c r="AR84" s="74"/>
      <c r="AS84" s="74"/>
      <c r="AT84" s="74"/>
      <c r="AU84" s="74"/>
      <c r="AV84" s="316">
        <f>AW71/(AY70-AX70)</f>
        <v>4.7619047619047616E-2</v>
      </c>
      <c r="AW84" s="74"/>
      <c r="AX84" s="74"/>
      <c r="AY84" s="74"/>
      <c r="AZ84" s="74"/>
      <c r="BA84" s="316">
        <f>BB71/(BD70-BC70)</f>
        <v>1.2048192771084338E-2</v>
      </c>
      <c r="BB84" s="74"/>
      <c r="BC84" s="74"/>
      <c r="BD84" s="74"/>
      <c r="BE84" s="74"/>
      <c r="BF84" s="316">
        <f>BG71/(BI70-BH70)</f>
        <v>4.5454545454545456E-2</v>
      </c>
      <c r="BG84" s="74"/>
      <c r="BH84" s="74"/>
      <c r="BI84" s="74"/>
      <c r="BJ84" s="74"/>
      <c r="BK84" s="316">
        <f>BL71/(BN70-BM70)</f>
        <v>6.7164179104477612E-2</v>
      </c>
      <c r="BL84" s="74"/>
      <c r="BM84" s="74"/>
      <c r="BN84" s="74"/>
      <c r="BO84" s="74"/>
      <c r="BP84" s="316">
        <f>BQ71/(BS70-BR70)</f>
        <v>1.4285714285714285E-2</v>
      </c>
      <c r="BQ84" s="74"/>
      <c r="BR84" s="74"/>
      <c r="BS84" s="74"/>
      <c r="BT84" s="74"/>
      <c r="BU84" s="316">
        <f>BV71/(BX70-BW70)</f>
        <v>0.16216216216216217</v>
      </c>
      <c r="BV84" s="74"/>
      <c r="BW84" s="74"/>
      <c r="BX84" s="74"/>
      <c r="BY84" s="74"/>
      <c r="BZ84" s="316">
        <f>CA71/(CC70-CB70)</f>
        <v>0.20666666666666667</v>
      </c>
      <c r="CA84" s="74"/>
      <c r="CB84" s="74"/>
      <c r="CC84" s="74"/>
      <c r="CD84" s="74"/>
      <c r="CE84" s="316">
        <f>CF71/(CH70-CG70)</f>
        <v>0.1</v>
      </c>
      <c r="CF84" s="74"/>
      <c r="CG84" s="74"/>
      <c r="CH84" s="74"/>
      <c r="CI84" s="74"/>
      <c r="CJ84" s="316">
        <f>CK71/(CM70-CL70)</f>
        <v>0.16363636363636364</v>
      </c>
      <c r="CK84" s="74"/>
      <c r="CL84" s="74"/>
      <c r="CM84" s="74"/>
      <c r="CN84" s="74"/>
      <c r="CO84" s="316">
        <f>CP71/(CR70-CQ70)</f>
        <v>0.10112359550561797</v>
      </c>
      <c r="CP84" s="344"/>
      <c r="CQ84" s="344"/>
      <c r="CR84" s="344"/>
      <c r="CS84" s="344"/>
      <c r="CT84" s="316">
        <f>CU71/(CW70-CV70)</f>
        <v>0.21285140562248997</v>
      </c>
      <c r="CU84" s="344"/>
      <c r="CV84" s="74"/>
      <c r="CW84" s="74"/>
      <c r="CX84" s="74"/>
      <c r="CY84" s="316">
        <f>CZ71/(DB70-DA70)</f>
        <v>0.10082304526748971</v>
      </c>
      <c r="CZ84" s="74"/>
      <c r="DA84" s="74"/>
      <c r="DB84" s="74"/>
      <c r="DC84" s="74"/>
      <c r="DD84" s="316">
        <f>DE71/(DG70-DF70)</f>
        <v>0.19298245614035087</v>
      </c>
      <c r="DE84" s="74"/>
      <c r="DF84" s="74"/>
      <c r="DG84" s="74"/>
      <c r="DH84" s="74"/>
      <c r="DI84" s="316">
        <f>DJ71/(DL70-DK70)</f>
        <v>0.19617224880382775</v>
      </c>
      <c r="DJ84" s="74"/>
      <c r="DK84" s="74"/>
      <c r="DL84" s="74"/>
      <c r="DM84" s="74"/>
      <c r="DN84" s="316">
        <f>DO71/(DQ70-DP70)</f>
        <v>0.1163895486935867</v>
      </c>
      <c r="DO84" s="74"/>
      <c r="DP84" s="74"/>
      <c r="DQ84" s="74"/>
      <c r="DR84" s="74"/>
      <c r="DS84" s="316">
        <f>DT71/(DV70-DU70)</f>
        <v>7.9710144927536225E-2</v>
      </c>
      <c r="DT84" s="74"/>
      <c r="DU84" s="74"/>
      <c r="DV84" s="74"/>
      <c r="DW84" s="74"/>
      <c r="DX84" s="341">
        <f>DY71/(EA70-DZ70)</f>
        <v>0.1137744767049291</v>
      </c>
      <c r="DY84" s="74"/>
      <c r="DZ84" s="74"/>
      <c r="EA84" s="343">
        <f>DX61+DY61+DZ60-EA60</f>
        <v>0</v>
      </c>
      <c r="EB84" s="107"/>
      <c r="EC84" s="116"/>
      <c r="ED84" s="345"/>
      <c r="EE84" s="345"/>
      <c r="EF84" s="345"/>
      <c r="EG84" s="345"/>
      <c r="EH84" s="345"/>
      <c r="EI84" s="317"/>
      <c r="EJ84" s="317"/>
      <c r="EK84" s="317"/>
      <c r="EL84" s="317"/>
      <c r="EM84" s="317"/>
      <c r="EN84" s="317"/>
      <c r="EO84" s="317"/>
    </row>
    <row r="85" spans="1:145">
      <c r="A85" s="3" t="s">
        <v>117</v>
      </c>
      <c r="EA85" s="343"/>
    </row>
    <row r="86" spans="1:145">
      <c r="Z86" s="176">
        <f>W63+X63+Y62-Z62</f>
        <v>0</v>
      </c>
      <c r="AB86" s="237"/>
      <c r="AC86" s="451" t="s">
        <v>84</v>
      </c>
      <c r="AD86" s="452"/>
      <c r="AE86" s="452"/>
      <c r="AF86" s="452"/>
      <c r="AG86" s="452"/>
      <c r="AH86" s="452"/>
      <c r="AI86" s="452"/>
      <c r="AJ86" s="452"/>
      <c r="AK86" s="452"/>
      <c r="AL86" s="452"/>
      <c r="AM86" s="452"/>
      <c r="AN86" s="452"/>
      <c r="AO86" s="452"/>
      <c r="AP86" s="452"/>
      <c r="AQ86" s="452"/>
      <c r="AR86" s="452"/>
      <c r="AS86" s="452"/>
      <c r="AT86" s="452"/>
    </row>
    <row r="87" spans="1:145">
      <c r="Z87" s="176">
        <f>W64+X64+Y63-Z63</f>
        <v>0</v>
      </c>
      <c r="AB87" s="238"/>
      <c r="AC87" s="441" t="s">
        <v>87</v>
      </c>
      <c r="AD87" s="442"/>
      <c r="AE87" s="442"/>
      <c r="AF87" s="442"/>
      <c r="AG87" s="442"/>
      <c r="AH87" s="442"/>
      <c r="AI87" s="442"/>
      <c r="AJ87" s="442"/>
      <c r="AK87" s="442"/>
      <c r="AL87" s="442"/>
      <c r="AM87" s="442"/>
      <c r="AN87" s="442"/>
      <c r="AO87" s="442"/>
      <c r="AP87" s="442"/>
      <c r="AQ87" s="442"/>
      <c r="AR87" s="442"/>
      <c r="AS87" s="442"/>
      <c r="AT87" s="442"/>
    </row>
    <row r="88" spans="1:145">
      <c r="Z88" s="176">
        <f>W65+X65+Y64-Z64</f>
        <v>0</v>
      </c>
    </row>
    <row r="89" spans="1:145">
      <c r="Z89" s="176">
        <f>W66+X66+Y65-Z65</f>
        <v>0</v>
      </c>
      <c r="AB89" s="355" t="s">
        <v>83</v>
      </c>
      <c r="AC89" s="356"/>
      <c r="AD89" s="356"/>
      <c r="AE89" s="356"/>
      <c r="AF89" s="356"/>
      <c r="AG89" s="356"/>
      <c r="AH89" s="356"/>
      <c r="AI89" s="356"/>
      <c r="AJ89" s="356"/>
      <c r="AK89" s="356"/>
      <c r="AL89" s="356"/>
      <c r="AM89" s="356"/>
      <c r="AN89" s="356"/>
      <c r="AO89" s="356"/>
      <c r="AP89" s="356"/>
      <c r="AQ89" s="356"/>
    </row>
    <row r="90" spans="1:145">
      <c r="Z90" s="176">
        <f>W67+X67+Y66-Z66</f>
        <v>0</v>
      </c>
      <c r="AB90" s="239" t="s">
        <v>82</v>
      </c>
      <c r="AC90" s="357"/>
      <c r="AD90" s="357"/>
      <c r="AE90" s="357"/>
      <c r="AF90" s="357"/>
      <c r="AG90" s="357"/>
      <c r="AH90" s="357"/>
      <c r="AI90" s="357"/>
      <c r="AJ90" s="357"/>
      <c r="AK90" s="357"/>
      <c r="AL90" s="357"/>
      <c r="AM90" s="357"/>
      <c r="AN90" s="357"/>
      <c r="AO90" s="357"/>
      <c r="AP90" s="357"/>
      <c r="AQ90" s="357"/>
    </row>
    <row r="91" spans="1:145">
      <c r="AB91" s="116"/>
      <c r="AC91" s="358"/>
      <c r="AD91" s="359"/>
      <c r="AE91" s="359"/>
      <c r="AF91" s="359"/>
      <c r="AG91" s="359"/>
      <c r="AH91" s="359"/>
      <c r="AI91" s="359"/>
      <c r="AJ91" s="359"/>
      <c r="AK91" s="359"/>
      <c r="AL91" s="359"/>
      <c r="AM91" s="359"/>
      <c r="AN91" s="359"/>
      <c r="AO91" s="359"/>
      <c r="AP91" s="360"/>
      <c r="AQ91" s="360"/>
      <c r="BS91" s="176" t="s">
        <v>139</v>
      </c>
      <c r="BT91" s="176" t="s">
        <v>140</v>
      </c>
      <c r="BU91" s="176" t="s">
        <v>141</v>
      </c>
      <c r="BV91" s="176" t="s">
        <v>142</v>
      </c>
    </row>
    <row r="92" spans="1:145">
      <c r="AB92" s="116"/>
      <c r="AC92" s="358"/>
      <c r="AD92" s="359"/>
      <c r="AE92" s="359"/>
      <c r="AF92" s="359"/>
      <c r="AG92" s="359"/>
      <c r="AH92" s="359"/>
      <c r="AI92" s="359"/>
      <c r="AJ92" s="359"/>
      <c r="AK92" s="359"/>
      <c r="AL92" s="359"/>
      <c r="AM92" s="359"/>
      <c r="AN92" s="359"/>
      <c r="AO92" s="359"/>
      <c r="AP92" s="360"/>
      <c r="AQ92" s="360"/>
      <c r="BR92" s="176">
        <v>2012</v>
      </c>
      <c r="BS92" s="176">
        <v>3110</v>
      </c>
      <c r="BT92" s="176">
        <v>150</v>
      </c>
      <c r="BU92" s="176">
        <v>140</v>
      </c>
      <c r="BV92" s="176">
        <f t="shared" ref="BV92:BV98" si="134">BS92-BT92-BU92</f>
        <v>2820</v>
      </c>
    </row>
    <row r="93" spans="1:145">
      <c r="AD93" s="183"/>
      <c r="AG93" s="361" t="s">
        <v>88</v>
      </c>
      <c r="AH93" s="359"/>
      <c r="AI93" s="359"/>
      <c r="AJ93" s="359"/>
      <c r="AK93" s="359"/>
      <c r="AL93" s="359"/>
      <c r="AM93" s="359"/>
      <c r="BR93" s="176">
        <v>2013</v>
      </c>
      <c r="BS93" s="176">
        <v>3342</v>
      </c>
      <c r="BT93" s="176">
        <v>200</v>
      </c>
      <c r="BU93" s="176">
        <v>180</v>
      </c>
      <c r="BV93" s="176">
        <f t="shared" si="134"/>
        <v>2962</v>
      </c>
    </row>
    <row r="94" spans="1:145">
      <c r="BR94" s="176">
        <v>2014</v>
      </c>
      <c r="BS94" s="176">
        <v>3737</v>
      </c>
      <c r="BT94" s="176">
        <v>265</v>
      </c>
      <c r="BU94" s="176">
        <v>210</v>
      </c>
      <c r="BV94" s="176">
        <f t="shared" si="134"/>
        <v>3262</v>
      </c>
    </row>
    <row r="95" spans="1:145">
      <c r="BR95" s="176">
        <v>2015</v>
      </c>
      <c r="BS95" s="176">
        <v>4090</v>
      </c>
      <c r="BT95" s="176">
        <v>300</v>
      </c>
      <c r="BU95" s="176">
        <v>225</v>
      </c>
      <c r="BV95" s="176">
        <f t="shared" si="134"/>
        <v>3565</v>
      </c>
    </row>
    <row r="96" spans="1:145">
      <c r="BR96" s="176">
        <v>2016</v>
      </c>
      <c r="BS96" s="176">
        <v>4501</v>
      </c>
      <c r="BT96" s="176">
        <v>330</v>
      </c>
      <c r="BU96" s="176">
        <v>230</v>
      </c>
      <c r="BV96" s="176">
        <f t="shared" si="134"/>
        <v>3941</v>
      </c>
    </row>
    <row r="97" spans="70:74">
      <c r="BR97" s="176">
        <v>2017</v>
      </c>
      <c r="BS97" s="176">
        <v>4902</v>
      </c>
      <c r="BT97" s="176">
        <v>355</v>
      </c>
      <c r="BU97" s="176">
        <v>240</v>
      </c>
      <c r="BV97" s="176">
        <f t="shared" si="134"/>
        <v>4307</v>
      </c>
    </row>
    <row r="98" spans="70:74">
      <c r="BR98" s="176">
        <v>2018</v>
      </c>
      <c r="BS98" s="176">
        <v>5323</v>
      </c>
      <c r="BT98" s="176">
        <v>380</v>
      </c>
      <c r="BU98" s="176">
        <v>255</v>
      </c>
      <c r="BV98" s="176">
        <f t="shared" si="134"/>
        <v>4688</v>
      </c>
    </row>
  </sheetData>
  <mergeCells count="72">
    <mergeCell ref="AC87:AT87"/>
    <mergeCell ref="AP6:AT6"/>
    <mergeCell ref="AU6:AY6"/>
    <mergeCell ref="V6:Z6"/>
    <mergeCell ref="AA6:AE6"/>
    <mergeCell ref="AF6:AJ6"/>
    <mergeCell ref="AC86:AT86"/>
    <mergeCell ref="AK6:AO6"/>
    <mergeCell ref="EC7:EG7"/>
    <mergeCell ref="BJ6:BN6"/>
    <mergeCell ref="AZ6:BD6"/>
    <mergeCell ref="BE6:BI6"/>
    <mergeCell ref="BO6:BS6"/>
    <mergeCell ref="BT6:BX6"/>
    <mergeCell ref="CI6:CM6"/>
    <mergeCell ref="CN6:CR6"/>
    <mergeCell ref="CS6:CW6"/>
    <mergeCell ref="CX6:DB6"/>
    <mergeCell ref="BY6:CC6"/>
    <mergeCell ref="DH6:DL6"/>
    <mergeCell ref="DM6:DQ6"/>
    <mergeCell ref="DR6:DV6"/>
    <mergeCell ref="CD6:CH6"/>
    <mergeCell ref="DC6:DG6"/>
    <mergeCell ref="FB10:FF10"/>
    <mergeCell ref="EW11:FA11"/>
    <mergeCell ref="FB11:FF11"/>
    <mergeCell ref="EC11:EG11"/>
    <mergeCell ref="FL8:FP8"/>
    <mergeCell ref="EC8:EG8"/>
    <mergeCell ref="ER9:EV9"/>
    <mergeCell ref="EW9:FA9"/>
    <mergeCell ref="FB9:FF9"/>
    <mergeCell ref="FG9:FK9"/>
    <mergeCell ref="FL9:FP9"/>
    <mergeCell ref="ER8:EV8"/>
    <mergeCell ref="FG8:FK8"/>
    <mergeCell ref="EW8:FA8"/>
    <mergeCell ref="FB8:FF8"/>
    <mergeCell ref="EC9:EG9"/>
    <mergeCell ref="ER12:EV12"/>
    <mergeCell ref="EC12:EG12"/>
    <mergeCell ref="FG10:FK10"/>
    <mergeCell ref="FL10:FP10"/>
    <mergeCell ref="FL13:FP13"/>
    <mergeCell ref="ER13:EV13"/>
    <mergeCell ref="EW12:FA12"/>
    <mergeCell ref="FB12:FF12"/>
    <mergeCell ref="FG12:FK12"/>
    <mergeCell ref="FL12:FP12"/>
    <mergeCell ref="ER10:EV10"/>
    <mergeCell ref="FG11:FK11"/>
    <mergeCell ref="FL11:FP11"/>
    <mergeCell ref="EC10:EG10"/>
    <mergeCell ref="ER11:EV11"/>
    <mergeCell ref="EW10:FA10"/>
    <mergeCell ref="V4:AT4"/>
    <mergeCell ref="FL15:FP15"/>
    <mergeCell ref="EC14:EG14"/>
    <mergeCell ref="ER15:EV15"/>
    <mergeCell ref="EW15:FA15"/>
    <mergeCell ref="FB15:FF15"/>
    <mergeCell ref="FG15:FK15"/>
    <mergeCell ref="EW14:FA14"/>
    <mergeCell ref="FB14:FF14"/>
    <mergeCell ref="FG14:FK14"/>
    <mergeCell ref="FL14:FP14"/>
    <mergeCell ref="EC13:EG13"/>
    <mergeCell ref="ER14:EV14"/>
    <mergeCell ref="EW13:FA13"/>
    <mergeCell ref="FB13:FF13"/>
    <mergeCell ref="FG13:FK13"/>
  </mergeCells>
  <phoneticPr fontId="0" type="noConversion"/>
  <conditionalFormatting sqref="X85:X65536 V1:AT3 V77:Z79 AU1:EO68 V5:AT68 Y72:Z72 Y73:EO65536 EB72:EO72 X72:X83 V72:W65536">
    <cfRule type="cellIs" dxfId="26" priority="29" stopIfTrue="1" operator="lessThan">
      <formula>0</formula>
    </cfRule>
  </conditionalFormatting>
  <conditionalFormatting sqref="V69:EO71">
    <cfRule type="cellIs" dxfId="25" priority="25" stopIfTrue="1" operator="lessThan">
      <formula>0</formula>
    </cfRule>
  </conditionalFormatting>
  <conditionalFormatting sqref="AA72:EA72">
    <cfRule type="cellIs" dxfId="24" priority="24" stopIfTrue="1" operator="lessThan">
      <formula>0</formula>
    </cfRule>
  </conditionalFormatting>
  <conditionalFormatting sqref="X72">
    <cfRule type="cellIs" dxfId="23" priority="23" stopIfTrue="1" operator="lessThan">
      <formula>0</formula>
    </cfRule>
  </conditionalFormatting>
  <conditionalFormatting sqref="AC72">
    <cfRule type="cellIs" dxfId="22" priority="22" stopIfTrue="1" operator="lessThan">
      <formula>0</formula>
    </cfRule>
  </conditionalFormatting>
  <conditionalFormatting sqref="AH72">
    <cfRule type="cellIs" dxfId="21" priority="21" stopIfTrue="1" operator="lessThan">
      <formula>0</formula>
    </cfRule>
  </conditionalFormatting>
  <conditionalFormatting sqref="AM72">
    <cfRule type="cellIs" dxfId="20" priority="20" stopIfTrue="1" operator="lessThan">
      <formula>0</formula>
    </cfRule>
  </conditionalFormatting>
  <conditionalFormatting sqref="AR72">
    <cfRule type="cellIs" dxfId="19" priority="19" stopIfTrue="1" operator="lessThan">
      <formula>0</formula>
    </cfRule>
  </conditionalFormatting>
  <conditionalFormatting sqref="AW72">
    <cfRule type="cellIs" dxfId="18" priority="18" stopIfTrue="1" operator="lessThan">
      <formula>0</formula>
    </cfRule>
  </conditionalFormatting>
  <conditionalFormatting sqref="BB72">
    <cfRule type="cellIs" dxfId="17" priority="17" stopIfTrue="1" operator="lessThan">
      <formula>0</formula>
    </cfRule>
  </conditionalFormatting>
  <conditionalFormatting sqref="BG72">
    <cfRule type="cellIs" dxfId="16" priority="16" stopIfTrue="1" operator="lessThan">
      <formula>0</formula>
    </cfRule>
  </conditionalFormatting>
  <conditionalFormatting sqref="BL72">
    <cfRule type="cellIs" dxfId="15" priority="15" stopIfTrue="1" operator="lessThan">
      <formula>0</formula>
    </cfRule>
  </conditionalFormatting>
  <conditionalFormatting sqref="BQ72">
    <cfRule type="cellIs" dxfId="14" priority="14" stopIfTrue="1" operator="lessThan">
      <formula>0</formula>
    </cfRule>
  </conditionalFormatting>
  <conditionalFormatting sqref="BV72">
    <cfRule type="cellIs" dxfId="13" priority="13" stopIfTrue="1" operator="lessThan">
      <formula>0</formula>
    </cfRule>
  </conditionalFormatting>
  <conditionalFormatting sqref="CA72">
    <cfRule type="cellIs" dxfId="12" priority="12" stopIfTrue="1" operator="lessThan">
      <formula>0</formula>
    </cfRule>
  </conditionalFormatting>
  <conditionalFormatting sqref="CF72">
    <cfRule type="cellIs" dxfId="11" priority="11" stopIfTrue="1" operator="lessThan">
      <formula>0</formula>
    </cfRule>
  </conditionalFormatting>
  <conditionalFormatting sqref="CK72">
    <cfRule type="cellIs" dxfId="10" priority="10" stopIfTrue="1" operator="lessThan">
      <formula>0</formula>
    </cfRule>
  </conditionalFormatting>
  <conditionalFormatting sqref="CP72">
    <cfRule type="cellIs" dxfId="9" priority="9" stopIfTrue="1" operator="lessThan">
      <formula>0</formula>
    </cfRule>
  </conditionalFormatting>
  <conditionalFormatting sqref="CU72">
    <cfRule type="cellIs" dxfId="8" priority="8" stopIfTrue="1" operator="lessThan">
      <formula>0</formula>
    </cfRule>
  </conditionalFormatting>
  <conditionalFormatting sqref="CZ72">
    <cfRule type="cellIs" dxfId="7" priority="7" stopIfTrue="1" operator="lessThan">
      <formula>0</formula>
    </cfRule>
  </conditionalFormatting>
  <conditionalFormatting sqref="DE72">
    <cfRule type="cellIs" dxfId="6" priority="6" stopIfTrue="1" operator="lessThan">
      <formula>0</formula>
    </cfRule>
  </conditionalFormatting>
  <conditionalFormatting sqref="DJ72">
    <cfRule type="cellIs" dxfId="5" priority="5" stopIfTrue="1" operator="lessThan">
      <formula>0</formula>
    </cfRule>
  </conditionalFormatting>
  <conditionalFormatting sqref="DO72">
    <cfRule type="cellIs" dxfId="4" priority="4" stopIfTrue="1" operator="lessThan">
      <formula>0</formula>
    </cfRule>
  </conditionalFormatting>
  <conditionalFormatting sqref="DT72">
    <cfRule type="cellIs" dxfId="3" priority="3" stopIfTrue="1" operator="lessThan">
      <formula>0</formula>
    </cfRule>
  </conditionalFormatting>
  <conditionalFormatting sqref="DY72">
    <cfRule type="cellIs" dxfId="2" priority="2" stopIfTrue="1" operator="lessThan">
      <formula>0</formula>
    </cfRule>
  </conditionalFormatting>
  <conditionalFormatting sqref="V72:EO72">
    <cfRule type="cellIs" dxfId="1" priority="1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9"/>
  <sheetViews>
    <sheetView workbookViewId="0">
      <selection activeCell="D29" sqref="D29"/>
    </sheetView>
  </sheetViews>
  <sheetFormatPr baseColWidth="10" defaultColWidth="5" defaultRowHeight="12.75"/>
  <cols>
    <col min="1" max="1" width="7" bestFit="1" customWidth="1"/>
    <col min="2" max="2" width="12.28515625" customWidth="1"/>
    <col min="3" max="11" width="5" customWidth="1"/>
    <col min="12" max="12" width="5" style="374" customWidth="1"/>
    <col min="13" max="24" width="5" customWidth="1"/>
    <col min="25" max="25" width="5" bestFit="1" customWidth="1"/>
    <col min="26" max="26" width="5" customWidth="1"/>
    <col min="27" max="27" width="5.42578125" customWidth="1"/>
    <col min="28" max="28" width="12.28515625" customWidth="1"/>
  </cols>
  <sheetData>
    <row r="1" spans="1:42">
      <c r="N1" t="s">
        <v>0</v>
      </c>
    </row>
    <row r="2" spans="1:42">
      <c r="N2" t="s">
        <v>1</v>
      </c>
    </row>
    <row r="4" spans="1:42">
      <c r="E4" t="s">
        <v>137</v>
      </c>
    </row>
    <row r="6" spans="1:42" s="370" customFormat="1" ht="147.75" customHeight="1" thickBot="1">
      <c r="A6" s="377" t="s">
        <v>157</v>
      </c>
      <c r="B6" s="377" t="s">
        <v>154</v>
      </c>
      <c r="C6" s="378" t="s">
        <v>152</v>
      </c>
      <c r="D6" s="378" t="s">
        <v>153</v>
      </c>
      <c r="E6" s="378" t="s">
        <v>143</v>
      </c>
      <c r="F6" s="378" t="s">
        <v>144</v>
      </c>
      <c r="G6" s="378" t="s">
        <v>145</v>
      </c>
      <c r="H6" s="378" t="s">
        <v>146</v>
      </c>
      <c r="I6" s="378" t="s">
        <v>147</v>
      </c>
      <c r="J6" s="378" t="s">
        <v>148</v>
      </c>
      <c r="K6" s="378" t="s">
        <v>149</v>
      </c>
      <c r="L6" s="379"/>
      <c r="M6" s="380" t="s">
        <v>143</v>
      </c>
      <c r="N6" s="380" t="s">
        <v>144</v>
      </c>
      <c r="O6" s="380" t="s">
        <v>145</v>
      </c>
      <c r="P6" s="380" t="s">
        <v>146</v>
      </c>
      <c r="Q6" s="380" t="s">
        <v>107</v>
      </c>
      <c r="R6" s="380" t="s">
        <v>148</v>
      </c>
      <c r="S6" s="380" t="s">
        <v>149</v>
      </c>
      <c r="T6" s="380" t="s">
        <v>150</v>
      </c>
      <c r="U6" s="380" t="s">
        <v>138</v>
      </c>
      <c r="V6" s="380" t="s">
        <v>106</v>
      </c>
      <c r="W6" s="380" t="s">
        <v>104</v>
      </c>
      <c r="X6" s="380" t="s">
        <v>151</v>
      </c>
      <c r="Y6" s="381"/>
      <c r="Z6" s="382"/>
      <c r="AA6" s="383" t="s">
        <v>14</v>
      </c>
      <c r="AB6" s="370" t="s">
        <v>154</v>
      </c>
      <c r="AC6" s="404" t="s">
        <v>155</v>
      </c>
      <c r="AD6" s="404" t="s">
        <v>156</v>
      </c>
      <c r="AE6" s="406" t="s">
        <v>143</v>
      </c>
      <c r="AF6" s="406" t="s">
        <v>144</v>
      </c>
      <c r="AG6" s="406" t="s">
        <v>145</v>
      </c>
      <c r="AH6" s="406" t="s">
        <v>146</v>
      </c>
      <c r="AI6" s="406" t="s">
        <v>107</v>
      </c>
      <c r="AJ6" s="406" t="s">
        <v>148</v>
      </c>
      <c r="AK6" s="406" t="s">
        <v>149</v>
      </c>
      <c r="AL6" s="407" t="s">
        <v>150</v>
      </c>
      <c r="AM6" s="407" t="s">
        <v>138</v>
      </c>
      <c r="AN6" s="407" t="s">
        <v>106</v>
      </c>
      <c r="AO6" s="407" t="s">
        <v>104</v>
      </c>
      <c r="AP6" s="407" t="s">
        <v>151</v>
      </c>
    </row>
    <row r="7" spans="1:42">
      <c r="A7">
        <v>20021</v>
      </c>
      <c r="B7" s="401" t="s">
        <v>64</v>
      </c>
      <c r="C7" s="384">
        <v>251</v>
      </c>
      <c r="D7" s="384">
        <v>364</v>
      </c>
      <c r="E7" s="384">
        <v>327</v>
      </c>
      <c r="F7" s="384">
        <v>154</v>
      </c>
      <c r="G7" s="384">
        <v>868</v>
      </c>
      <c r="H7" s="384">
        <v>352</v>
      </c>
      <c r="I7" s="384">
        <v>328</v>
      </c>
      <c r="J7" s="384">
        <v>162</v>
      </c>
      <c r="K7" s="384"/>
      <c r="L7" s="385">
        <f t="shared" ref="L7:L29" si="0">SUM(C7:K7)</f>
        <v>2806</v>
      </c>
      <c r="M7" s="386"/>
      <c r="N7" s="386"/>
      <c r="O7" s="386"/>
      <c r="P7" s="386"/>
      <c r="Q7" s="386"/>
      <c r="R7" s="386"/>
      <c r="S7" s="386"/>
      <c r="T7" s="386"/>
      <c r="U7" s="386"/>
      <c r="V7" s="386"/>
      <c r="W7" s="386"/>
      <c r="X7" s="386"/>
      <c r="Y7" s="387">
        <f t="shared" ref="Y7:Y29" si="1">SUM(M7:X7)</f>
        <v>0</v>
      </c>
      <c r="Z7" s="388"/>
      <c r="AA7" s="389">
        <v>2806</v>
      </c>
      <c r="AB7" s="398" t="s">
        <v>65</v>
      </c>
      <c r="AC7" s="405">
        <f>C7</f>
        <v>251</v>
      </c>
      <c r="AD7" s="405">
        <f t="shared" ref="AD7:AD17" si="2">D7</f>
        <v>364</v>
      </c>
      <c r="AE7" s="373">
        <f>E7+M7</f>
        <v>327</v>
      </c>
      <c r="AF7" s="373">
        <f t="shared" ref="AF7:AF17" si="3">F7+N7</f>
        <v>154</v>
      </c>
      <c r="AG7" s="373">
        <f t="shared" ref="AG7:AG17" si="4">G7+O7</f>
        <v>868</v>
      </c>
      <c r="AH7" s="373">
        <f t="shared" ref="AH7:AH17" si="5">H7+P7</f>
        <v>352</v>
      </c>
      <c r="AI7" s="373">
        <f t="shared" ref="AI7:AI17" si="6">I7+Q7</f>
        <v>328</v>
      </c>
      <c r="AJ7" s="373">
        <f t="shared" ref="AJ7:AJ17" si="7">J7+R7</f>
        <v>162</v>
      </c>
      <c r="AK7" s="373">
        <f t="shared" ref="AK7:AK17" si="8">K7+S7</f>
        <v>0</v>
      </c>
      <c r="AL7" s="408">
        <f>T7</f>
        <v>0</v>
      </c>
      <c r="AM7" s="408">
        <f t="shared" ref="AM7:AM17" si="9">U7</f>
        <v>0</v>
      </c>
      <c r="AN7" s="408">
        <f t="shared" ref="AN7:AN17" si="10">V7</f>
        <v>0</v>
      </c>
      <c r="AO7" s="408">
        <f t="shared" ref="AO7:AO17" si="11">W7</f>
        <v>0</v>
      </c>
      <c r="AP7" s="408">
        <f t="shared" ref="AP7:AP17" si="12">X7</f>
        <v>0</v>
      </c>
    </row>
    <row r="8" spans="1:42">
      <c r="A8">
        <v>20023</v>
      </c>
      <c r="B8" s="399" t="s">
        <v>65</v>
      </c>
      <c r="C8" s="371">
        <v>252</v>
      </c>
      <c r="D8" s="371">
        <v>405</v>
      </c>
      <c r="E8" s="371">
        <v>355</v>
      </c>
      <c r="F8" s="371">
        <v>150</v>
      </c>
      <c r="G8" s="371">
        <v>953</v>
      </c>
      <c r="H8" s="371">
        <v>391</v>
      </c>
      <c r="I8" s="371">
        <v>420</v>
      </c>
      <c r="J8" s="371">
        <v>190</v>
      </c>
      <c r="K8" s="371"/>
      <c r="L8" s="375">
        <f t="shared" si="0"/>
        <v>3116</v>
      </c>
      <c r="M8" s="372"/>
      <c r="N8" s="372"/>
      <c r="O8" s="372"/>
      <c r="P8" s="372"/>
      <c r="Q8" s="372"/>
      <c r="R8" s="372"/>
      <c r="S8" s="372"/>
      <c r="T8" s="372"/>
      <c r="U8" s="372"/>
      <c r="V8" s="372"/>
      <c r="W8" s="372"/>
      <c r="X8" s="372"/>
      <c r="Y8" s="376">
        <f t="shared" si="1"/>
        <v>0</v>
      </c>
      <c r="Z8" s="390"/>
      <c r="AA8" s="391">
        <v>3116</v>
      </c>
      <c r="AB8" s="399" t="s">
        <v>67</v>
      </c>
      <c r="AC8" s="405">
        <f t="shared" ref="AC8:AC17" si="13">C8</f>
        <v>252</v>
      </c>
      <c r="AD8" s="405">
        <f t="shared" si="2"/>
        <v>405</v>
      </c>
      <c r="AE8" s="373">
        <f t="shared" ref="AE8:AE17" si="14">E8+M8</f>
        <v>355</v>
      </c>
      <c r="AF8" s="373">
        <f t="shared" si="3"/>
        <v>150</v>
      </c>
      <c r="AG8" s="373">
        <f t="shared" si="4"/>
        <v>953</v>
      </c>
      <c r="AH8" s="373">
        <f t="shared" si="5"/>
        <v>391</v>
      </c>
      <c r="AI8" s="373">
        <f t="shared" si="6"/>
        <v>420</v>
      </c>
      <c r="AJ8" s="373">
        <f t="shared" si="7"/>
        <v>190</v>
      </c>
      <c r="AK8" s="373">
        <f t="shared" si="8"/>
        <v>0</v>
      </c>
      <c r="AL8" s="408">
        <f t="shared" ref="AL8:AL17" si="15">T8</f>
        <v>0</v>
      </c>
      <c r="AM8" s="408">
        <f t="shared" si="9"/>
        <v>0</v>
      </c>
      <c r="AN8" s="408">
        <f t="shared" si="10"/>
        <v>0</v>
      </c>
      <c r="AO8" s="408">
        <f t="shared" si="11"/>
        <v>0</v>
      </c>
      <c r="AP8" s="408">
        <f t="shared" si="12"/>
        <v>0</v>
      </c>
    </row>
    <row r="9" spans="1:42">
      <c r="A9">
        <v>20031</v>
      </c>
      <c r="B9" s="402" t="s">
        <v>66</v>
      </c>
      <c r="C9" s="371">
        <v>207</v>
      </c>
      <c r="D9" s="371">
        <v>387</v>
      </c>
      <c r="E9" s="371">
        <v>315</v>
      </c>
      <c r="F9" s="371">
        <v>143</v>
      </c>
      <c r="G9" s="371">
        <v>757</v>
      </c>
      <c r="H9" s="371">
        <v>362</v>
      </c>
      <c r="I9" s="371">
        <v>391</v>
      </c>
      <c r="J9" s="371">
        <v>188</v>
      </c>
      <c r="K9" s="371"/>
      <c r="L9" s="375">
        <f t="shared" si="0"/>
        <v>2750</v>
      </c>
      <c r="M9" s="372"/>
      <c r="N9" s="372"/>
      <c r="O9" s="372"/>
      <c r="P9" s="372"/>
      <c r="Q9" s="372"/>
      <c r="R9" s="372"/>
      <c r="S9" s="372"/>
      <c r="T9" s="372"/>
      <c r="U9" s="372"/>
      <c r="V9" s="372"/>
      <c r="W9" s="372"/>
      <c r="X9" s="372"/>
      <c r="Y9" s="376">
        <f t="shared" si="1"/>
        <v>0</v>
      </c>
      <c r="Z9" s="390"/>
      <c r="AA9" s="391">
        <v>2750</v>
      </c>
      <c r="AB9" s="399" t="s">
        <v>69</v>
      </c>
      <c r="AC9" s="405">
        <f t="shared" si="13"/>
        <v>207</v>
      </c>
      <c r="AD9" s="405">
        <f t="shared" si="2"/>
        <v>387</v>
      </c>
      <c r="AE9" s="373">
        <f t="shared" si="14"/>
        <v>315</v>
      </c>
      <c r="AF9" s="373">
        <f t="shared" si="3"/>
        <v>143</v>
      </c>
      <c r="AG9" s="373">
        <f t="shared" si="4"/>
        <v>757</v>
      </c>
      <c r="AH9" s="373">
        <f t="shared" si="5"/>
        <v>362</v>
      </c>
      <c r="AI9" s="373">
        <f t="shared" si="6"/>
        <v>391</v>
      </c>
      <c r="AJ9" s="373">
        <f t="shared" si="7"/>
        <v>188</v>
      </c>
      <c r="AK9" s="373">
        <f t="shared" si="8"/>
        <v>0</v>
      </c>
      <c r="AL9" s="408">
        <f t="shared" si="15"/>
        <v>0</v>
      </c>
      <c r="AM9" s="408">
        <f t="shared" si="9"/>
        <v>0</v>
      </c>
      <c r="AN9" s="408">
        <f t="shared" si="10"/>
        <v>0</v>
      </c>
      <c r="AO9" s="408">
        <f t="shared" si="11"/>
        <v>0</v>
      </c>
      <c r="AP9" s="408">
        <f t="shared" si="12"/>
        <v>0</v>
      </c>
    </row>
    <row r="10" spans="1:42">
      <c r="A10">
        <v>20033</v>
      </c>
      <c r="B10" s="399" t="s">
        <v>67</v>
      </c>
      <c r="C10" s="371">
        <v>214</v>
      </c>
      <c r="D10" s="371">
        <v>478</v>
      </c>
      <c r="E10" s="371">
        <v>344</v>
      </c>
      <c r="F10" s="371">
        <v>149</v>
      </c>
      <c r="G10" s="371">
        <v>823</v>
      </c>
      <c r="H10" s="371">
        <v>384</v>
      </c>
      <c r="I10" s="371">
        <v>419</v>
      </c>
      <c r="J10" s="371">
        <v>202</v>
      </c>
      <c r="K10" s="371"/>
      <c r="L10" s="375">
        <f t="shared" si="0"/>
        <v>3013</v>
      </c>
      <c r="M10" s="372"/>
      <c r="N10" s="372"/>
      <c r="O10" s="372"/>
      <c r="P10" s="372"/>
      <c r="Q10" s="372"/>
      <c r="R10" s="372"/>
      <c r="S10" s="372"/>
      <c r="T10" s="372"/>
      <c r="U10" s="372"/>
      <c r="V10" s="372"/>
      <c r="W10" s="372"/>
      <c r="X10" s="372"/>
      <c r="Y10" s="376">
        <f t="shared" si="1"/>
        <v>0</v>
      </c>
      <c r="Z10" s="390"/>
      <c r="AA10" s="391">
        <v>3013</v>
      </c>
      <c r="AB10" s="399" t="s">
        <v>71</v>
      </c>
      <c r="AC10" s="405">
        <f t="shared" si="13"/>
        <v>214</v>
      </c>
      <c r="AD10" s="405">
        <f t="shared" si="2"/>
        <v>478</v>
      </c>
      <c r="AE10" s="373">
        <f t="shared" si="14"/>
        <v>344</v>
      </c>
      <c r="AF10" s="373">
        <f t="shared" si="3"/>
        <v>149</v>
      </c>
      <c r="AG10" s="373">
        <f t="shared" si="4"/>
        <v>823</v>
      </c>
      <c r="AH10" s="373">
        <f t="shared" si="5"/>
        <v>384</v>
      </c>
      <c r="AI10" s="373">
        <f t="shared" si="6"/>
        <v>419</v>
      </c>
      <c r="AJ10" s="373">
        <f t="shared" si="7"/>
        <v>202</v>
      </c>
      <c r="AK10" s="373">
        <f t="shared" si="8"/>
        <v>0</v>
      </c>
      <c r="AL10" s="408">
        <f t="shared" si="15"/>
        <v>0</v>
      </c>
      <c r="AM10" s="408">
        <f t="shared" si="9"/>
        <v>0</v>
      </c>
      <c r="AN10" s="408">
        <f t="shared" si="10"/>
        <v>0</v>
      </c>
      <c r="AO10" s="408">
        <f t="shared" si="11"/>
        <v>0</v>
      </c>
      <c r="AP10" s="408">
        <f t="shared" si="12"/>
        <v>0</v>
      </c>
    </row>
    <row r="11" spans="1:42">
      <c r="A11">
        <v>20041</v>
      </c>
      <c r="B11" s="402" t="s">
        <v>68</v>
      </c>
      <c r="C11" s="371">
        <v>179</v>
      </c>
      <c r="D11" s="371">
        <v>358</v>
      </c>
      <c r="E11" s="371">
        <v>277</v>
      </c>
      <c r="F11" s="371">
        <v>111</v>
      </c>
      <c r="G11" s="371">
        <v>674</v>
      </c>
      <c r="H11" s="371">
        <v>342</v>
      </c>
      <c r="I11" s="371">
        <v>380</v>
      </c>
      <c r="J11" s="371">
        <v>181</v>
      </c>
      <c r="K11" s="371"/>
      <c r="L11" s="375">
        <f t="shared" si="0"/>
        <v>2502</v>
      </c>
      <c r="M11" s="372"/>
      <c r="N11" s="372"/>
      <c r="O11" s="372"/>
      <c r="P11" s="372"/>
      <c r="Q11" s="372"/>
      <c r="R11" s="372"/>
      <c r="S11" s="372"/>
      <c r="T11" s="372"/>
      <c r="U11" s="372"/>
      <c r="V11" s="372"/>
      <c r="W11" s="372"/>
      <c r="X11" s="372"/>
      <c r="Y11" s="376">
        <f t="shared" si="1"/>
        <v>0</v>
      </c>
      <c r="Z11" s="390"/>
      <c r="AA11" s="391">
        <v>2502</v>
      </c>
      <c r="AB11" s="399" t="s">
        <v>73</v>
      </c>
      <c r="AC11" s="405">
        <f t="shared" si="13"/>
        <v>179</v>
      </c>
      <c r="AD11" s="405">
        <f t="shared" si="2"/>
        <v>358</v>
      </c>
      <c r="AE11" s="373">
        <f t="shared" si="14"/>
        <v>277</v>
      </c>
      <c r="AF11" s="373">
        <f t="shared" si="3"/>
        <v>111</v>
      </c>
      <c r="AG11" s="373">
        <f t="shared" si="4"/>
        <v>674</v>
      </c>
      <c r="AH11" s="373">
        <f t="shared" si="5"/>
        <v>342</v>
      </c>
      <c r="AI11" s="373">
        <f t="shared" si="6"/>
        <v>380</v>
      </c>
      <c r="AJ11" s="373">
        <f t="shared" si="7"/>
        <v>181</v>
      </c>
      <c r="AK11" s="373">
        <f t="shared" si="8"/>
        <v>0</v>
      </c>
      <c r="AL11" s="408">
        <f t="shared" si="15"/>
        <v>0</v>
      </c>
      <c r="AM11" s="408">
        <f t="shared" si="9"/>
        <v>0</v>
      </c>
      <c r="AN11" s="408">
        <f t="shared" si="10"/>
        <v>0</v>
      </c>
      <c r="AO11" s="408">
        <f t="shared" si="11"/>
        <v>0</v>
      </c>
      <c r="AP11" s="408">
        <f t="shared" si="12"/>
        <v>0</v>
      </c>
    </row>
    <row r="12" spans="1:42">
      <c r="A12">
        <v>20043</v>
      </c>
      <c r="B12" s="399" t="s">
        <v>69</v>
      </c>
      <c r="C12" s="371">
        <v>209</v>
      </c>
      <c r="D12" s="371">
        <v>411</v>
      </c>
      <c r="E12" s="371">
        <v>329</v>
      </c>
      <c r="F12" s="371">
        <v>139</v>
      </c>
      <c r="G12" s="371">
        <v>712</v>
      </c>
      <c r="H12" s="371">
        <v>348</v>
      </c>
      <c r="I12" s="371">
        <v>408</v>
      </c>
      <c r="J12" s="371">
        <v>231</v>
      </c>
      <c r="K12" s="371">
        <v>92</v>
      </c>
      <c r="L12" s="375">
        <f t="shared" si="0"/>
        <v>2879</v>
      </c>
      <c r="M12" s="372"/>
      <c r="N12" s="372"/>
      <c r="O12" s="372"/>
      <c r="P12" s="372"/>
      <c r="Q12" s="372"/>
      <c r="R12" s="372"/>
      <c r="S12" s="372"/>
      <c r="T12" s="372"/>
      <c r="U12" s="372"/>
      <c r="V12" s="372"/>
      <c r="W12" s="372"/>
      <c r="X12" s="372"/>
      <c r="Y12" s="376">
        <f t="shared" si="1"/>
        <v>0</v>
      </c>
      <c r="Z12" s="390"/>
      <c r="AA12" s="391">
        <v>2879</v>
      </c>
      <c r="AB12" s="399" t="s">
        <v>93</v>
      </c>
      <c r="AC12" s="405">
        <f t="shared" si="13"/>
        <v>209</v>
      </c>
      <c r="AD12" s="405">
        <f t="shared" si="2"/>
        <v>411</v>
      </c>
      <c r="AE12" s="373">
        <f t="shared" si="14"/>
        <v>329</v>
      </c>
      <c r="AF12" s="373">
        <f t="shared" si="3"/>
        <v>139</v>
      </c>
      <c r="AG12" s="373">
        <f t="shared" si="4"/>
        <v>712</v>
      </c>
      <c r="AH12" s="373">
        <f t="shared" si="5"/>
        <v>348</v>
      </c>
      <c r="AI12" s="373">
        <f t="shared" si="6"/>
        <v>408</v>
      </c>
      <c r="AJ12" s="373">
        <f t="shared" si="7"/>
        <v>231</v>
      </c>
      <c r="AK12" s="373">
        <f t="shared" si="8"/>
        <v>92</v>
      </c>
      <c r="AL12" s="408">
        <f t="shared" si="15"/>
        <v>0</v>
      </c>
      <c r="AM12" s="408">
        <f t="shared" si="9"/>
        <v>0</v>
      </c>
      <c r="AN12" s="408">
        <f t="shared" si="10"/>
        <v>0</v>
      </c>
      <c r="AO12" s="408">
        <f t="shared" si="11"/>
        <v>0</v>
      </c>
      <c r="AP12" s="408">
        <f t="shared" si="12"/>
        <v>0</v>
      </c>
    </row>
    <row r="13" spans="1:42">
      <c r="A13">
        <v>20051</v>
      </c>
      <c r="B13" s="402" t="s">
        <v>70</v>
      </c>
      <c r="C13" s="371">
        <v>166</v>
      </c>
      <c r="D13" s="371">
        <v>329</v>
      </c>
      <c r="E13" s="371">
        <v>260</v>
      </c>
      <c r="F13" s="371">
        <v>122</v>
      </c>
      <c r="G13" s="371">
        <v>583</v>
      </c>
      <c r="H13" s="371">
        <v>283</v>
      </c>
      <c r="I13" s="371">
        <v>303</v>
      </c>
      <c r="J13" s="371">
        <v>189</v>
      </c>
      <c r="K13" s="371">
        <v>84</v>
      </c>
      <c r="L13" s="375">
        <f t="shared" si="0"/>
        <v>2319</v>
      </c>
      <c r="M13" s="372"/>
      <c r="N13" s="372"/>
      <c r="O13" s="372"/>
      <c r="P13" s="372"/>
      <c r="Q13" s="372"/>
      <c r="R13" s="372"/>
      <c r="S13" s="372"/>
      <c r="T13" s="372"/>
      <c r="U13" s="372"/>
      <c r="V13" s="372"/>
      <c r="W13" s="372"/>
      <c r="X13" s="372"/>
      <c r="Y13" s="376">
        <f t="shared" si="1"/>
        <v>0</v>
      </c>
      <c r="Z13" s="390"/>
      <c r="AA13" s="391">
        <v>2319</v>
      </c>
      <c r="AB13" s="399" t="s">
        <v>95</v>
      </c>
      <c r="AC13" s="405">
        <f t="shared" si="13"/>
        <v>166</v>
      </c>
      <c r="AD13" s="405">
        <f t="shared" si="2"/>
        <v>329</v>
      </c>
      <c r="AE13" s="373">
        <f t="shared" si="14"/>
        <v>260</v>
      </c>
      <c r="AF13" s="373">
        <f t="shared" si="3"/>
        <v>122</v>
      </c>
      <c r="AG13" s="373">
        <f t="shared" si="4"/>
        <v>583</v>
      </c>
      <c r="AH13" s="373">
        <f t="shared" si="5"/>
        <v>283</v>
      </c>
      <c r="AI13" s="373">
        <f t="shared" si="6"/>
        <v>303</v>
      </c>
      <c r="AJ13" s="373">
        <f t="shared" si="7"/>
        <v>189</v>
      </c>
      <c r="AK13" s="373">
        <f t="shared" si="8"/>
        <v>84</v>
      </c>
      <c r="AL13" s="408">
        <f t="shared" si="15"/>
        <v>0</v>
      </c>
      <c r="AM13" s="408">
        <f t="shared" si="9"/>
        <v>0</v>
      </c>
      <c r="AN13" s="408">
        <f t="shared" si="10"/>
        <v>0</v>
      </c>
      <c r="AO13" s="408">
        <f t="shared" si="11"/>
        <v>0</v>
      </c>
      <c r="AP13" s="408">
        <f t="shared" si="12"/>
        <v>0</v>
      </c>
    </row>
    <row r="14" spans="1:42">
      <c r="A14">
        <v>20053</v>
      </c>
      <c r="B14" s="399" t="s">
        <v>71</v>
      </c>
      <c r="C14" s="371">
        <v>181</v>
      </c>
      <c r="D14" s="371">
        <v>369</v>
      </c>
      <c r="E14" s="371">
        <v>286</v>
      </c>
      <c r="F14" s="371">
        <v>150</v>
      </c>
      <c r="G14" s="371">
        <v>651</v>
      </c>
      <c r="H14" s="371">
        <v>301</v>
      </c>
      <c r="I14" s="371">
        <v>379</v>
      </c>
      <c r="J14" s="371">
        <v>230</v>
      </c>
      <c r="K14" s="371">
        <v>292</v>
      </c>
      <c r="L14" s="375">
        <f t="shared" si="0"/>
        <v>2839</v>
      </c>
      <c r="M14" s="372"/>
      <c r="N14" s="372"/>
      <c r="O14" s="372"/>
      <c r="P14" s="372"/>
      <c r="Q14" s="372"/>
      <c r="R14" s="372"/>
      <c r="S14" s="372"/>
      <c r="T14" s="372"/>
      <c r="U14" s="372"/>
      <c r="V14" s="372"/>
      <c r="W14" s="372"/>
      <c r="X14" s="372"/>
      <c r="Y14" s="376">
        <f t="shared" si="1"/>
        <v>0</v>
      </c>
      <c r="Z14" s="390"/>
      <c r="AA14" s="391">
        <v>2839</v>
      </c>
      <c r="AB14" s="399" t="s">
        <v>97</v>
      </c>
      <c r="AC14" s="405">
        <f t="shared" si="13"/>
        <v>181</v>
      </c>
      <c r="AD14" s="405">
        <f t="shared" si="2"/>
        <v>369</v>
      </c>
      <c r="AE14" s="373">
        <f t="shared" si="14"/>
        <v>286</v>
      </c>
      <c r="AF14" s="373">
        <f t="shared" si="3"/>
        <v>150</v>
      </c>
      <c r="AG14" s="373">
        <f t="shared" si="4"/>
        <v>651</v>
      </c>
      <c r="AH14" s="373">
        <f t="shared" si="5"/>
        <v>301</v>
      </c>
      <c r="AI14" s="373">
        <f t="shared" si="6"/>
        <v>379</v>
      </c>
      <c r="AJ14" s="373">
        <f t="shared" si="7"/>
        <v>230</v>
      </c>
      <c r="AK14" s="373">
        <f t="shared" si="8"/>
        <v>292</v>
      </c>
      <c r="AL14" s="408">
        <f t="shared" si="15"/>
        <v>0</v>
      </c>
      <c r="AM14" s="408">
        <f t="shared" si="9"/>
        <v>0</v>
      </c>
      <c r="AN14" s="408">
        <f t="shared" si="10"/>
        <v>0</v>
      </c>
      <c r="AO14" s="408">
        <f t="shared" si="11"/>
        <v>0</v>
      </c>
      <c r="AP14" s="408">
        <f t="shared" si="12"/>
        <v>0</v>
      </c>
    </row>
    <row r="15" spans="1:42">
      <c r="A15">
        <v>20061</v>
      </c>
      <c r="B15" s="402" t="s">
        <v>72</v>
      </c>
      <c r="C15" s="371">
        <v>158</v>
      </c>
      <c r="D15" s="371">
        <v>296</v>
      </c>
      <c r="E15" s="371">
        <v>235</v>
      </c>
      <c r="F15" s="371">
        <v>135</v>
      </c>
      <c r="G15" s="371">
        <v>533</v>
      </c>
      <c r="H15" s="371">
        <v>253</v>
      </c>
      <c r="I15" s="371">
        <v>297</v>
      </c>
      <c r="J15" s="371">
        <v>195</v>
      </c>
      <c r="K15" s="371">
        <v>258</v>
      </c>
      <c r="L15" s="375">
        <f t="shared" si="0"/>
        <v>2360</v>
      </c>
      <c r="M15" s="372"/>
      <c r="N15" s="372"/>
      <c r="O15" s="372"/>
      <c r="P15" s="372"/>
      <c r="Q15" s="372"/>
      <c r="R15" s="372"/>
      <c r="S15" s="372"/>
      <c r="T15" s="372"/>
      <c r="U15" s="372"/>
      <c r="V15" s="372"/>
      <c r="W15" s="372"/>
      <c r="X15" s="372"/>
      <c r="Y15" s="376">
        <f t="shared" si="1"/>
        <v>0</v>
      </c>
      <c r="Z15" s="390"/>
      <c r="AA15" s="391">
        <v>2360</v>
      </c>
      <c r="AB15" s="399" t="s">
        <v>99</v>
      </c>
      <c r="AC15" s="405">
        <f t="shared" si="13"/>
        <v>158</v>
      </c>
      <c r="AD15" s="405">
        <f t="shared" si="2"/>
        <v>296</v>
      </c>
      <c r="AE15" s="373">
        <f t="shared" si="14"/>
        <v>235</v>
      </c>
      <c r="AF15" s="373">
        <f t="shared" si="3"/>
        <v>135</v>
      </c>
      <c r="AG15" s="373">
        <f t="shared" si="4"/>
        <v>533</v>
      </c>
      <c r="AH15" s="373">
        <f t="shared" si="5"/>
        <v>253</v>
      </c>
      <c r="AI15" s="373">
        <f t="shared" si="6"/>
        <v>297</v>
      </c>
      <c r="AJ15" s="373">
        <f t="shared" si="7"/>
        <v>195</v>
      </c>
      <c r="AK15" s="373">
        <f t="shared" si="8"/>
        <v>258</v>
      </c>
      <c r="AL15" s="408">
        <f t="shared" si="15"/>
        <v>0</v>
      </c>
      <c r="AM15" s="408">
        <f t="shared" si="9"/>
        <v>0</v>
      </c>
      <c r="AN15" s="408">
        <f t="shared" si="10"/>
        <v>0</v>
      </c>
      <c r="AO15" s="408">
        <f t="shared" si="11"/>
        <v>0</v>
      </c>
      <c r="AP15" s="408">
        <f t="shared" si="12"/>
        <v>0</v>
      </c>
    </row>
    <row r="16" spans="1:42">
      <c r="A16">
        <v>20063</v>
      </c>
      <c r="B16" s="399" t="s">
        <v>73</v>
      </c>
      <c r="C16" s="371">
        <v>184</v>
      </c>
      <c r="D16" s="371">
        <v>342</v>
      </c>
      <c r="E16" s="371">
        <v>248</v>
      </c>
      <c r="F16" s="371">
        <v>155</v>
      </c>
      <c r="G16" s="371">
        <v>595</v>
      </c>
      <c r="H16" s="371">
        <v>271</v>
      </c>
      <c r="I16" s="371">
        <v>366</v>
      </c>
      <c r="J16" s="371">
        <v>228</v>
      </c>
      <c r="K16" s="371">
        <v>422</v>
      </c>
      <c r="L16" s="375">
        <f t="shared" si="0"/>
        <v>2811</v>
      </c>
      <c r="M16" s="372"/>
      <c r="N16" s="372"/>
      <c r="O16" s="372"/>
      <c r="P16" s="372"/>
      <c r="Q16" s="372"/>
      <c r="R16" s="372"/>
      <c r="S16" s="372"/>
      <c r="T16" s="372"/>
      <c r="U16" s="372"/>
      <c r="V16" s="372"/>
      <c r="W16" s="372"/>
      <c r="X16" s="372"/>
      <c r="Y16" s="376">
        <f t="shared" si="1"/>
        <v>0</v>
      </c>
      <c r="Z16" s="390"/>
      <c r="AA16" s="391">
        <v>2811</v>
      </c>
      <c r="AB16" s="399" t="s">
        <v>101</v>
      </c>
      <c r="AC16" s="405">
        <f t="shared" si="13"/>
        <v>184</v>
      </c>
      <c r="AD16" s="405">
        <f t="shared" si="2"/>
        <v>342</v>
      </c>
      <c r="AE16" s="373">
        <f t="shared" si="14"/>
        <v>248</v>
      </c>
      <c r="AF16" s="373">
        <f t="shared" si="3"/>
        <v>155</v>
      </c>
      <c r="AG16" s="373">
        <f t="shared" si="4"/>
        <v>595</v>
      </c>
      <c r="AH16" s="373">
        <f t="shared" si="5"/>
        <v>271</v>
      </c>
      <c r="AI16" s="373">
        <f t="shared" si="6"/>
        <v>366</v>
      </c>
      <c r="AJ16" s="373">
        <f t="shared" si="7"/>
        <v>228</v>
      </c>
      <c r="AK16" s="373">
        <f t="shared" si="8"/>
        <v>422</v>
      </c>
      <c r="AL16" s="408">
        <f t="shared" si="15"/>
        <v>0</v>
      </c>
      <c r="AM16" s="408">
        <f t="shared" si="9"/>
        <v>0</v>
      </c>
      <c r="AN16" s="408">
        <f t="shared" si="10"/>
        <v>0</v>
      </c>
      <c r="AO16" s="408">
        <f t="shared" si="11"/>
        <v>0</v>
      </c>
      <c r="AP16" s="408">
        <f t="shared" si="12"/>
        <v>0</v>
      </c>
    </row>
    <row r="17" spans="1:42" ht="13.5" thickBot="1">
      <c r="A17">
        <v>20071</v>
      </c>
      <c r="B17" s="403" t="s">
        <v>92</v>
      </c>
      <c r="C17" s="392">
        <v>152</v>
      </c>
      <c r="D17" s="392">
        <v>272</v>
      </c>
      <c r="E17" s="392">
        <v>213</v>
      </c>
      <c r="F17" s="392">
        <v>127</v>
      </c>
      <c r="G17" s="392">
        <v>485</v>
      </c>
      <c r="H17" s="392">
        <v>267</v>
      </c>
      <c r="I17" s="392">
        <v>273</v>
      </c>
      <c r="J17" s="392">
        <v>209</v>
      </c>
      <c r="K17" s="392">
        <v>387</v>
      </c>
      <c r="L17" s="393">
        <f t="shared" si="0"/>
        <v>2385</v>
      </c>
      <c r="M17" s="394"/>
      <c r="N17" s="394"/>
      <c r="O17" s="394"/>
      <c r="P17" s="394"/>
      <c r="Q17" s="394"/>
      <c r="R17" s="394"/>
      <c r="S17" s="394"/>
      <c r="T17" s="394"/>
      <c r="U17" s="394"/>
      <c r="V17" s="394"/>
      <c r="W17" s="394"/>
      <c r="X17" s="394"/>
      <c r="Y17" s="395">
        <f t="shared" si="1"/>
        <v>0</v>
      </c>
      <c r="Z17" s="396"/>
      <c r="AA17" s="397">
        <v>2385</v>
      </c>
      <c r="AB17" s="400" t="s">
        <v>103</v>
      </c>
      <c r="AC17" s="405">
        <f t="shared" si="13"/>
        <v>152</v>
      </c>
      <c r="AD17" s="405">
        <f t="shared" si="2"/>
        <v>272</v>
      </c>
      <c r="AE17" s="373">
        <f t="shared" si="14"/>
        <v>213</v>
      </c>
      <c r="AF17" s="373">
        <f t="shared" si="3"/>
        <v>127</v>
      </c>
      <c r="AG17" s="373">
        <f t="shared" si="4"/>
        <v>485</v>
      </c>
      <c r="AH17" s="373">
        <f t="shared" si="5"/>
        <v>267</v>
      </c>
      <c r="AI17" s="373">
        <f t="shared" si="6"/>
        <v>273</v>
      </c>
      <c r="AJ17" s="373">
        <f t="shared" si="7"/>
        <v>209</v>
      </c>
      <c r="AK17" s="373">
        <f t="shared" si="8"/>
        <v>387</v>
      </c>
      <c r="AL17" s="408">
        <f t="shared" si="15"/>
        <v>0</v>
      </c>
      <c r="AM17" s="408">
        <f t="shared" si="9"/>
        <v>0</v>
      </c>
      <c r="AN17" s="408">
        <f t="shared" si="10"/>
        <v>0</v>
      </c>
      <c r="AO17" s="408">
        <f t="shared" si="11"/>
        <v>0</v>
      </c>
      <c r="AP17" s="408">
        <f t="shared" si="12"/>
        <v>0</v>
      </c>
    </row>
    <row r="18" spans="1:42">
      <c r="A18">
        <v>20073</v>
      </c>
      <c r="B18" s="398" t="s">
        <v>93</v>
      </c>
      <c r="C18" s="384">
        <v>176</v>
      </c>
      <c r="D18" s="384">
        <v>316</v>
      </c>
      <c r="E18" s="384">
        <v>209</v>
      </c>
      <c r="F18" s="384">
        <v>139</v>
      </c>
      <c r="G18" s="384">
        <v>542</v>
      </c>
      <c r="H18" s="384">
        <v>311</v>
      </c>
      <c r="I18" s="384">
        <v>331</v>
      </c>
      <c r="J18" s="384">
        <v>206</v>
      </c>
      <c r="K18" s="384">
        <v>500</v>
      </c>
      <c r="L18" s="385">
        <f t="shared" si="0"/>
        <v>2730</v>
      </c>
      <c r="M18" s="386"/>
      <c r="N18" s="386"/>
      <c r="O18" s="386"/>
      <c r="P18" s="386"/>
      <c r="Q18" s="386"/>
      <c r="R18" s="386"/>
      <c r="S18" s="386"/>
      <c r="T18" s="386"/>
      <c r="U18" s="386"/>
      <c r="V18" s="386"/>
      <c r="W18" s="386"/>
      <c r="X18" s="386"/>
      <c r="Y18" s="387">
        <f t="shared" si="1"/>
        <v>0</v>
      </c>
      <c r="Z18" s="388"/>
      <c r="AA18" s="389">
        <v>2730</v>
      </c>
    </row>
    <row r="19" spans="1:42">
      <c r="A19">
        <v>20081</v>
      </c>
      <c r="B19" s="402" t="s">
        <v>94</v>
      </c>
      <c r="C19" s="371">
        <v>135</v>
      </c>
      <c r="D19" s="371">
        <v>251</v>
      </c>
      <c r="E19" s="371">
        <v>179</v>
      </c>
      <c r="F19" s="371">
        <v>121</v>
      </c>
      <c r="G19" s="371">
        <v>464</v>
      </c>
      <c r="H19" s="371">
        <v>250</v>
      </c>
      <c r="I19" s="371">
        <v>272</v>
      </c>
      <c r="J19" s="371">
        <v>165</v>
      </c>
      <c r="K19" s="371">
        <v>475</v>
      </c>
      <c r="L19" s="375">
        <f t="shared" si="0"/>
        <v>2312</v>
      </c>
      <c r="M19" s="372"/>
      <c r="N19" s="372"/>
      <c r="O19" s="372"/>
      <c r="P19" s="372"/>
      <c r="Q19" s="372"/>
      <c r="R19" s="372"/>
      <c r="S19" s="372"/>
      <c r="T19" s="372"/>
      <c r="U19" s="372"/>
      <c r="V19" s="372"/>
      <c r="W19" s="372"/>
      <c r="X19" s="372"/>
      <c r="Y19" s="376">
        <f t="shared" si="1"/>
        <v>0</v>
      </c>
      <c r="Z19" s="390"/>
      <c r="AA19" s="391">
        <v>2312</v>
      </c>
    </row>
    <row r="20" spans="1:42">
      <c r="A20">
        <v>20083</v>
      </c>
      <c r="B20" s="399" t="s">
        <v>95</v>
      </c>
      <c r="C20" s="371">
        <v>170</v>
      </c>
      <c r="D20" s="371">
        <v>273</v>
      </c>
      <c r="E20" s="371">
        <v>183</v>
      </c>
      <c r="F20" s="371">
        <v>151</v>
      </c>
      <c r="G20" s="371">
        <v>604</v>
      </c>
      <c r="H20" s="371">
        <v>245</v>
      </c>
      <c r="I20" s="371">
        <v>308</v>
      </c>
      <c r="J20" s="371">
        <v>207</v>
      </c>
      <c r="K20" s="371">
        <v>548</v>
      </c>
      <c r="L20" s="375">
        <f t="shared" si="0"/>
        <v>2689</v>
      </c>
      <c r="M20" s="372"/>
      <c r="N20" s="372"/>
      <c r="O20" s="372"/>
      <c r="P20" s="372"/>
      <c r="Q20" s="372"/>
      <c r="R20" s="372"/>
      <c r="S20" s="372"/>
      <c r="T20" s="372"/>
      <c r="U20" s="372"/>
      <c r="V20" s="372"/>
      <c r="W20" s="372"/>
      <c r="X20" s="372"/>
      <c r="Y20" s="376">
        <f t="shared" si="1"/>
        <v>0</v>
      </c>
      <c r="Z20" s="390"/>
      <c r="AA20" s="391">
        <v>2689</v>
      </c>
    </row>
    <row r="21" spans="1:42">
      <c r="A21">
        <v>20091</v>
      </c>
      <c r="B21" s="402" t="s">
        <v>96</v>
      </c>
      <c r="C21" s="371">
        <v>146</v>
      </c>
      <c r="D21" s="371">
        <v>231</v>
      </c>
      <c r="E21" s="371">
        <v>133</v>
      </c>
      <c r="F21" s="371">
        <v>124</v>
      </c>
      <c r="G21" s="371">
        <v>552</v>
      </c>
      <c r="H21" s="371">
        <v>213</v>
      </c>
      <c r="I21" s="371">
        <v>258</v>
      </c>
      <c r="J21" s="371">
        <v>158</v>
      </c>
      <c r="K21" s="371">
        <v>482</v>
      </c>
      <c r="L21" s="375">
        <f t="shared" si="0"/>
        <v>2297</v>
      </c>
      <c r="M21" s="372"/>
      <c r="N21" s="372"/>
      <c r="O21" s="372"/>
      <c r="P21" s="372"/>
      <c r="Q21" s="372"/>
      <c r="R21" s="372"/>
      <c r="S21" s="372"/>
      <c r="T21" s="372"/>
      <c r="U21" s="372"/>
      <c r="V21" s="372"/>
      <c r="W21" s="372"/>
      <c r="X21" s="372"/>
      <c r="Y21" s="376">
        <f t="shared" si="1"/>
        <v>0</v>
      </c>
      <c r="Z21" s="390"/>
      <c r="AA21" s="391">
        <v>2297</v>
      </c>
    </row>
    <row r="22" spans="1:42">
      <c r="A22">
        <v>20093</v>
      </c>
      <c r="B22" s="399" t="s">
        <v>97</v>
      </c>
      <c r="C22" s="371">
        <v>170</v>
      </c>
      <c r="D22" s="371">
        <v>252</v>
      </c>
      <c r="E22" s="371">
        <v>154</v>
      </c>
      <c r="F22" s="371">
        <v>164</v>
      </c>
      <c r="G22" s="371">
        <v>623</v>
      </c>
      <c r="H22" s="371">
        <v>257</v>
      </c>
      <c r="I22" s="371">
        <v>339</v>
      </c>
      <c r="J22" s="371">
        <v>226</v>
      </c>
      <c r="K22" s="371">
        <v>544</v>
      </c>
      <c r="L22" s="375">
        <f t="shared" si="0"/>
        <v>2729</v>
      </c>
      <c r="M22" s="372"/>
      <c r="N22" s="372"/>
      <c r="O22" s="372"/>
      <c r="P22" s="372"/>
      <c r="Q22" s="372"/>
      <c r="R22" s="372"/>
      <c r="S22" s="372"/>
      <c r="T22" s="372"/>
      <c r="U22" s="372"/>
      <c r="V22" s="372"/>
      <c r="W22" s="372"/>
      <c r="X22" s="372"/>
      <c r="Y22" s="376">
        <f t="shared" si="1"/>
        <v>0</v>
      </c>
      <c r="Z22" s="390"/>
      <c r="AA22" s="391">
        <v>2729</v>
      </c>
    </row>
    <row r="23" spans="1:42">
      <c r="A23">
        <v>20101</v>
      </c>
      <c r="B23" s="402" t="s">
        <v>98</v>
      </c>
      <c r="C23" s="371">
        <v>134</v>
      </c>
      <c r="D23" s="371">
        <v>186</v>
      </c>
      <c r="E23" s="371">
        <v>120</v>
      </c>
      <c r="F23" s="371">
        <v>154</v>
      </c>
      <c r="G23" s="371">
        <v>526</v>
      </c>
      <c r="H23" s="371">
        <v>210</v>
      </c>
      <c r="I23" s="371">
        <v>224</v>
      </c>
      <c r="J23" s="371">
        <v>176</v>
      </c>
      <c r="K23" s="371">
        <v>454</v>
      </c>
      <c r="L23" s="375">
        <f t="shared" si="0"/>
        <v>2184</v>
      </c>
      <c r="M23" s="372">
        <v>9</v>
      </c>
      <c r="N23" s="372">
        <v>11</v>
      </c>
      <c r="O23" s="372">
        <v>31</v>
      </c>
      <c r="P23" s="372">
        <v>11</v>
      </c>
      <c r="Q23" s="372">
        <v>23</v>
      </c>
      <c r="R23" s="372">
        <v>17</v>
      </c>
      <c r="S23" s="372">
        <v>25</v>
      </c>
      <c r="T23" s="372">
        <v>8</v>
      </c>
      <c r="U23" s="372">
        <v>0</v>
      </c>
      <c r="V23" s="372">
        <v>17</v>
      </c>
      <c r="W23" s="372">
        <v>16</v>
      </c>
      <c r="X23" s="372">
        <v>0</v>
      </c>
      <c r="Y23" s="376">
        <f t="shared" si="1"/>
        <v>168</v>
      </c>
      <c r="Z23" s="390"/>
      <c r="AA23" s="391">
        <v>2352</v>
      </c>
    </row>
    <row r="24" spans="1:42">
      <c r="A24">
        <v>20103</v>
      </c>
      <c r="B24" s="399" t="s">
        <v>99</v>
      </c>
      <c r="C24" s="371">
        <v>122</v>
      </c>
      <c r="D24" s="371">
        <v>156</v>
      </c>
      <c r="E24" s="371">
        <v>99</v>
      </c>
      <c r="F24" s="371">
        <v>131</v>
      </c>
      <c r="G24" s="371">
        <v>439</v>
      </c>
      <c r="H24" s="371">
        <v>184</v>
      </c>
      <c r="I24" s="371">
        <v>181</v>
      </c>
      <c r="J24" s="371">
        <v>150</v>
      </c>
      <c r="K24" s="371">
        <v>359</v>
      </c>
      <c r="L24" s="375">
        <f t="shared" si="0"/>
        <v>1821</v>
      </c>
      <c r="M24" s="372">
        <v>37</v>
      </c>
      <c r="N24" s="372">
        <v>42</v>
      </c>
      <c r="O24" s="372">
        <v>138</v>
      </c>
      <c r="P24" s="372">
        <v>70</v>
      </c>
      <c r="Q24" s="372">
        <v>101</v>
      </c>
      <c r="R24" s="372">
        <v>58</v>
      </c>
      <c r="S24" s="372">
        <v>136</v>
      </c>
      <c r="T24" s="372">
        <v>20</v>
      </c>
      <c r="U24" s="372">
        <v>11</v>
      </c>
      <c r="V24" s="372">
        <v>38</v>
      </c>
      <c r="W24" s="372">
        <v>43</v>
      </c>
      <c r="X24" s="372">
        <v>20</v>
      </c>
      <c r="Y24" s="376">
        <f t="shared" si="1"/>
        <v>714</v>
      </c>
      <c r="Z24" s="390"/>
      <c r="AA24" s="391">
        <v>2535</v>
      </c>
    </row>
    <row r="25" spans="1:42">
      <c r="A25">
        <v>20111</v>
      </c>
      <c r="B25" s="402" t="s">
        <v>100</v>
      </c>
      <c r="C25" s="371">
        <v>113</v>
      </c>
      <c r="D25" s="371">
        <v>120</v>
      </c>
      <c r="E25" s="371">
        <v>77</v>
      </c>
      <c r="F25" s="371">
        <v>116</v>
      </c>
      <c r="G25" s="371">
        <v>380</v>
      </c>
      <c r="H25" s="371">
        <v>165</v>
      </c>
      <c r="I25" s="371">
        <v>151</v>
      </c>
      <c r="J25" s="371">
        <v>124</v>
      </c>
      <c r="K25" s="371">
        <v>301</v>
      </c>
      <c r="L25" s="375">
        <f t="shared" si="0"/>
        <v>1547</v>
      </c>
      <c r="M25" s="372">
        <v>34</v>
      </c>
      <c r="N25" s="372">
        <v>54</v>
      </c>
      <c r="O25" s="372">
        <v>186</v>
      </c>
      <c r="P25" s="372">
        <v>86</v>
      </c>
      <c r="Q25" s="372">
        <v>117</v>
      </c>
      <c r="R25" s="372">
        <v>64</v>
      </c>
      <c r="S25" s="372">
        <v>168</v>
      </c>
      <c r="T25" s="372">
        <v>28</v>
      </c>
      <c r="U25" s="372">
        <v>23</v>
      </c>
      <c r="V25" s="372">
        <v>53</v>
      </c>
      <c r="W25" s="372">
        <v>49</v>
      </c>
      <c r="X25" s="372">
        <v>21</v>
      </c>
      <c r="Y25" s="376">
        <f t="shared" si="1"/>
        <v>883</v>
      </c>
      <c r="Z25" s="390"/>
      <c r="AA25" s="391">
        <v>2430</v>
      </c>
    </row>
    <row r="26" spans="1:42">
      <c r="A26">
        <v>20113</v>
      </c>
      <c r="B26" s="399" t="s">
        <v>101</v>
      </c>
      <c r="C26" s="371">
        <v>92</v>
      </c>
      <c r="D26" s="371">
        <v>103</v>
      </c>
      <c r="E26" s="371">
        <v>65</v>
      </c>
      <c r="F26" s="371">
        <v>94</v>
      </c>
      <c r="G26" s="371">
        <v>319</v>
      </c>
      <c r="H26" s="371">
        <v>125</v>
      </c>
      <c r="I26" s="371">
        <v>131</v>
      </c>
      <c r="J26" s="371">
        <v>107</v>
      </c>
      <c r="K26" s="371">
        <v>248</v>
      </c>
      <c r="L26" s="375">
        <f t="shared" si="0"/>
        <v>1284</v>
      </c>
      <c r="M26" s="372">
        <v>74</v>
      </c>
      <c r="N26" s="372">
        <v>88</v>
      </c>
      <c r="O26" s="372">
        <v>380</v>
      </c>
      <c r="P26" s="372">
        <v>161</v>
      </c>
      <c r="Q26" s="372">
        <v>198</v>
      </c>
      <c r="R26" s="372">
        <v>112</v>
      </c>
      <c r="S26" s="372">
        <v>314</v>
      </c>
      <c r="T26" s="372">
        <v>50</v>
      </c>
      <c r="U26" s="372">
        <v>53</v>
      </c>
      <c r="V26" s="372">
        <v>94</v>
      </c>
      <c r="W26" s="372">
        <v>100</v>
      </c>
      <c r="X26" s="372">
        <v>54</v>
      </c>
      <c r="Y26" s="376">
        <f t="shared" si="1"/>
        <v>1678</v>
      </c>
      <c r="Z26" s="390"/>
      <c r="AA26" s="391">
        <v>2962</v>
      </c>
    </row>
    <row r="27" spans="1:42">
      <c r="A27">
        <v>20121</v>
      </c>
      <c r="B27" s="402" t="s">
        <v>102</v>
      </c>
      <c r="C27" s="371">
        <v>80</v>
      </c>
      <c r="D27" s="371">
        <v>72</v>
      </c>
      <c r="E27" s="371">
        <v>48</v>
      </c>
      <c r="F27" s="371">
        <v>80</v>
      </c>
      <c r="G27" s="371">
        <v>257</v>
      </c>
      <c r="H27" s="371">
        <v>104</v>
      </c>
      <c r="I27" s="371">
        <v>108</v>
      </c>
      <c r="J27" s="371">
        <v>92</v>
      </c>
      <c r="K27" s="371">
        <v>198</v>
      </c>
      <c r="L27" s="375">
        <f t="shared" si="0"/>
        <v>1039</v>
      </c>
      <c r="M27" s="372">
        <v>65</v>
      </c>
      <c r="N27" s="372">
        <v>79</v>
      </c>
      <c r="O27" s="372">
        <v>398</v>
      </c>
      <c r="P27" s="372">
        <v>147</v>
      </c>
      <c r="Q27" s="372">
        <v>194</v>
      </c>
      <c r="R27" s="372">
        <v>83</v>
      </c>
      <c r="S27" s="372">
        <v>319</v>
      </c>
      <c r="T27" s="372">
        <v>32</v>
      </c>
      <c r="U27" s="372">
        <v>43</v>
      </c>
      <c r="V27" s="372">
        <v>93</v>
      </c>
      <c r="W27" s="372">
        <v>88</v>
      </c>
      <c r="X27" s="372">
        <v>40</v>
      </c>
      <c r="Y27" s="376">
        <f t="shared" si="1"/>
        <v>1581</v>
      </c>
      <c r="Z27" s="390"/>
      <c r="AA27" s="391">
        <v>2620</v>
      </c>
    </row>
    <row r="28" spans="1:42">
      <c r="A28">
        <v>20123</v>
      </c>
      <c r="B28" s="399" t="s">
        <v>103</v>
      </c>
      <c r="C28" s="371">
        <v>68</v>
      </c>
      <c r="D28" s="371">
        <v>57</v>
      </c>
      <c r="E28" s="371">
        <v>44</v>
      </c>
      <c r="F28" s="371">
        <v>72</v>
      </c>
      <c r="G28" s="371">
        <v>205</v>
      </c>
      <c r="H28" s="371">
        <v>90</v>
      </c>
      <c r="I28" s="371">
        <v>94</v>
      </c>
      <c r="J28" s="371">
        <v>79</v>
      </c>
      <c r="K28" s="371">
        <v>158</v>
      </c>
      <c r="L28" s="375">
        <f t="shared" si="0"/>
        <v>867</v>
      </c>
      <c r="M28" s="372">
        <v>110</v>
      </c>
      <c r="N28" s="372">
        <v>120</v>
      </c>
      <c r="O28" s="372">
        <v>486</v>
      </c>
      <c r="P28" s="372">
        <v>209</v>
      </c>
      <c r="Q28" s="372">
        <v>249</v>
      </c>
      <c r="R28" s="372">
        <v>138</v>
      </c>
      <c r="S28" s="372">
        <v>421</v>
      </c>
      <c r="T28" s="372">
        <v>74</v>
      </c>
      <c r="U28" s="372">
        <v>89</v>
      </c>
      <c r="V28" s="372">
        <v>150</v>
      </c>
      <c r="W28" s="372">
        <v>140</v>
      </c>
      <c r="X28" s="372">
        <v>57</v>
      </c>
      <c r="Y28" s="376">
        <f t="shared" si="1"/>
        <v>2243</v>
      </c>
      <c r="Z28" s="390"/>
      <c r="AA28" s="391">
        <v>3110</v>
      </c>
    </row>
    <row r="29" spans="1:42" ht="13.5" thickBot="1">
      <c r="A29">
        <v>20131</v>
      </c>
      <c r="B29" s="403" t="s">
        <v>111</v>
      </c>
      <c r="C29" s="392">
        <v>52</v>
      </c>
      <c r="D29" s="392">
        <v>40</v>
      </c>
      <c r="E29" s="392">
        <v>37</v>
      </c>
      <c r="F29" s="392">
        <v>72</v>
      </c>
      <c r="G29" s="392">
        <v>157</v>
      </c>
      <c r="H29" s="392">
        <v>62</v>
      </c>
      <c r="I29" s="392">
        <v>82</v>
      </c>
      <c r="J29" s="392">
        <v>63</v>
      </c>
      <c r="K29" s="392">
        <v>125</v>
      </c>
      <c r="L29" s="393">
        <f t="shared" si="0"/>
        <v>690</v>
      </c>
      <c r="M29" s="394">
        <v>95</v>
      </c>
      <c r="N29" s="394">
        <v>121</v>
      </c>
      <c r="O29" s="394">
        <v>516</v>
      </c>
      <c r="P29" s="394">
        <v>189</v>
      </c>
      <c r="Q29" s="394">
        <v>219</v>
      </c>
      <c r="R29" s="394">
        <v>139</v>
      </c>
      <c r="S29" s="394">
        <v>414</v>
      </c>
      <c r="T29" s="394">
        <v>70</v>
      </c>
      <c r="U29" s="394">
        <v>94</v>
      </c>
      <c r="V29" s="394">
        <v>141</v>
      </c>
      <c r="W29" s="394">
        <v>147</v>
      </c>
      <c r="X29" s="394">
        <v>46</v>
      </c>
      <c r="Y29" s="395">
        <f t="shared" si="1"/>
        <v>2191</v>
      </c>
      <c r="Z29" s="396"/>
      <c r="AA29" s="397">
        <v>2881</v>
      </c>
    </row>
  </sheetData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activeCell="B15" sqref="B15"/>
    </sheetView>
  </sheetViews>
  <sheetFormatPr baseColWidth="10" defaultRowHeight="12.75"/>
  <cols>
    <col min="1" max="1" width="26.140625" style="369" customWidth="1"/>
  </cols>
  <sheetData>
    <row r="1" spans="1:15">
      <c r="B1">
        <v>52</v>
      </c>
      <c r="C1">
        <v>54</v>
      </c>
      <c r="D1">
        <v>56</v>
      </c>
      <c r="E1">
        <v>58</v>
      </c>
      <c r="F1">
        <v>60</v>
      </c>
      <c r="G1">
        <v>62</v>
      </c>
      <c r="H1">
        <v>64</v>
      </c>
      <c r="I1">
        <v>66</v>
      </c>
      <c r="J1">
        <v>68</v>
      </c>
      <c r="K1">
        <v>70</v>
      </c>
    </row>
    <row r="2" spans="1:15" s="314" customFormat="1" ht="13.5" thickBot="1">
      <c r="A2" s="363"/>
      <c r="B2" s="107">
        <v>2003</v>
      </c>
      <c r="C2" s="116">
        <v>2004</v>
      </c>
      <c r="D2" s="145">
        <v>2005</v>
      </c>
      <c r="E2" s="145">
        <v>2006</v>
      </c>
      <c r="F2" s="145">
        <v>2007</v>
      </c>
      <c r="G2" s="145">
        <v>2008</v>
      </c>
      <c r="H2" s="145">
        <v>2009</v>
      </c>
      <c r="I2" s="145">
        <v>2010</v>
      </c>
      <c r="J2" s="145">
        <v>2011</v>
      </c>
      <c r="K2" s="145">
        <v>2012</v>
      </c>
      <c r="L2" s="345"/>
      <c r="M2" s="345"/>
      <c r="N2" s="345"/>
      <c r="O2" s="345"/>
    </row>
    <row r="3" spans="1:15" ht="14.25" thickTop="1" thickBot="1">
      <c r="A3" s="364" t="s">
        <v>6</v>
      </c>
      <c r="B3">
        <f>'2013-2'!Z52</f>
        <v>344</v>
      </c>
      <c r="C3" s="362">
        <f>'2013-2'!Z54</f>
        <v>329</v>
      </c>
      <c r="D3">
        <f>'2013-2'!Z56</f>
        <v>286</v>
      </c>
      <c r="E3">
        <f>'2013-2'!Z58</f>
        <v>248</v>
      </c>
      <c r="F3">
        <f>'2013-2'!Z60</f>
        <v>209</v>
      </c>
      <c r="G3" s="362">
        <f>'2013-2'!Z62</f>
        <v>183</v>
      </c>
      <c r="H3">
        <f>'2013-2'!Z64</f>
        <v>154</v>
      </c>
      <c r="I3">
        <f>'2013-2'!Z66</f>
        <v>99</v>
      </c>
      <c r="J3">
        <f>'2013-2'!Z68</f>
        <v>65</v>
      </c>
      <c r="K3">
        <f>'2013-2'!Z70</f>
        <v>44</v>
      </c>
    </row>
    <row r="4" spans="1:15" ht="14.25" thickTop="1" thickBot="1">
      <c r="A4" s="364" t="s">
        <v>7</v>
      </c>
      <c r="B4">
        <f>'2013-2'!Z53</f>
        <v>277</v>
      </c>
      <c r="C4" s="362">
        <f>'2013-2'!Z55</f>
        <v>260</v>
      </c>
      <c r="D4">
        <f>'2013-2'!Z57</f>
        <v>235</v>
      </c>
      <c r="E4">
        <f>'2013-2'!Z59</f>
        <v>213</v>
      </c>
      <c r="F4">
        <f>'2013-2'!Z61</f>
        <v>179</v>
      </c>
      <c r="G4" s="362">
        <f>'2013-2'!Z63</f>
        <v>133</v>
      </c>
      <c r="H4">
        <f>'2013-2'!Z65</f>
        <v>120</v>
      </c>
      <c r="I4">
        <f>'2013-2'!Z67</f>
        <v>77</v>
      </c>
      <c r="J4">
        <f>'2013-2'!Z69</f>
        <v>48</v>
      </c>
      <c r="K4">
        <f>'2013-2'!Z71</f>
        <v>37</v>
      </c>
    </row>
    <row r="5" spans="1:15" ht="14.25" thickTop="1" thickBot="1">
      <c r="A5" s="364" t="s">
        <v>8</v>
      </c>
      <c r="B5">
        <f>'2013-2'!Z54</f>
        <v>329</v>
      </c>
      <c r="C5">
        <f>'2013-2'!Z56</f>
        <v>286</v>
      </c>
      <c r="D5">
        <f>'2013-2'!Z58</f>
        <v>248</v>
      </c>
      <c r="E5">
        <f>'2013-2'!Z60</f>
        <v>209</v>
      </c>
      <c r="F5">
        <f>'2013-2'!Z62</f>
        <v>183</v>
      </c>
      <c r="G5">
        <f>'2013-2'!Z64</f>
        <v>154</v>
      </c>
      <c r="H5">
        <f>'2013-2'!Z66</f>
        <v>99</v>
      </c>
      <c r="I5">
        <f>'2013-2'!Z68</f>
        <v>65</v>
      </c>
      <c r="J5">
        <f>'2013-2'!Z70</f>
        <v>44</v>
      </c>
      <c r="K5">
        <f>'2013-2'!Z72</f>
        <v>25</v>
      </c>
    </row>
    <row r="6" spans="1:15" ht="14.25" thickTop="1" thickBot="1">
      <c r="A6" s="364" t="s">
        <v>9</v>
      </c>
      <c r="B6">
        <f>'2013-2'!Z55</f>
        <v>260</v>
      </c>
      <c r="C6">
        <f>'2013-2'!Z57</f>
        <v>235</v>
      </c>
      <c r="D6">
        <f>'2013-2'!Z59</f>
        <v>213</v>
      </c>
      <c r="E6">
        <f>'2013-2'!Z61</f>
        <v>179</v>
      </c>
      <c r="F6">
        <f>'2013-2'!Z63</f>
        <v>133</v>
      </c>
      <c r="G6">
        <f>'2013-2'!Z65</f>
        <v>120</v>
      </c>
      <c r="H6">
        <f>'2013-2'!Z67</f>
        <v>77</v>
      </c>
      <c r="I6">
        <f>'2013-2'!Z69</f>
        <v>48</v>
      </c>
      <c r="J6">
        <f>'2013-2'!Z71</f>
        <v>37</v>
      </c>
      <c r="K6">
        <f>'2013-2'!Z73</f>
        <v>15</v>
      </c>
    </row>
    <row r="7" spans="1:15" ht="14.25" thickTop="1" thickBot="1">
      <c r="A7" s="365" t="s">
        <v>10</v>
      </c>
      <c r="B7">
        <f>'2013-2'!Z56</f>
        <v>286</v>
      </c>
      <c r="C7">
        <f>'2013-2'!Z58</f>
        <v>248</v>
      </c>
      <c r="D7">
        <f>'2013-2'!Z60</f>
        <v>209</v>
      </c>
      <c r="E7">
        <f>'2013-2'!Z62</f>
        <v>183</v>
      </c>
      <c r="F7">
        <f>'2013-2'!Z64</f>
        <v>154</v>
      </c>
      <c r="G7">
        <f>'2013-2'!Z66</f>
        <v>99</v>
      </c>
      <c r="H7">
        <f>'2013-2'!Z68</f>
        <v>65</v>
      </c>
      <c r="I7">
        <f>'2013-2'!Z70</f>
        <v>44</v>
      </c>
      <c r="J7">
        <f>'2013-2'!Z72</f>
        <v>25</v>
      </c>
      <c r="K7">
        <f>'2013-2'!Z74</f>
        <v>5</v>
      </c>
    </row>
    <row r="8" spans="1:15" ht="14.25" thickTop="1" thickBot="1">
      <c r="A8" s="365" t="s">
        <v>11</v>
      </c>
      <c r="B8">
        <f>'2013-2'!Z57</f>
        <v>235</v>
      </c>
      <c r="C8">
        <f>'2013-2'!Z59</f>
        <v>213</v>
      </c>
      <c r="D8">
        <f>'2013-2'!Z61</f>
        <v>179</v>
      </c>
      <c r="E8">
        <f>'2013-2'!Z63</f>
        <v>133</v>
      </c>
      <c r="F8">
        <f>'2013-2'!Z65</f>
        <v>120</v>
      </c>
      <c r="G8">
        <f>'2013-2'!Z67</f>
        <v>77</v>
      </c>
      <c r="H8">
        <f>'2013-2'!Z69</f>
        <v>48</v>
      </c>
      <c r="I8">
        <f>'2013-2'!Z71</f>
        <v>37</v>
      </c>
      <c r="J8">
        <f>'2013-2'!Z73</f>
        <v>15</v>
      </c>
      <c r="K8">
        <f>'2013-2'!Z75</f>
        <v>0</v>
      </c>
    </row>
    <row r="9" spans="1:15" ht="14.25" thickTop="1" thickBot="1">
      <c r="A9" s="365" t="s">
        <v>81</v>
      </c>
      <c r="B9">
        <f>'2013-2'!Z58</f>
        <v>248</v>
      </c>
      <c r="C9">
        <f>'2013-2'!Z60</f>
        <v>209</v>
      </c>
      <c r="D9">
        <f>'2013-2'!Z62</f>
        <v>183</v>
      </c>
      <c r="E9">
        <f>'2013-2'!Z64</f>
        <v>154</v>
      </c>
      <c r="F9">
        <f>'2013-2'!Z66</f>
        <v>99</v>
      </c>
      <c r="G9">
        <f>'2013-2'!Z68</f>
        <v>65</v>
      </c>
      <c r="H9">
        <f>'2013-2'!Z70</f>
        <v>44</v>
      </c>
      <c r="I9">
        <f>'2013-2'!Z72</f>
        <v>25</v>
      </c>
      <c r="J9">
        <f>'2013-2'!Z74</f>
        <v>5</v>
      </c>
      <c r="K9">
        <f>'2013-2'!Z76</f>
        <v>0</v>
      </c>
    </row>
    <row r="10" spans="1:15" ht="14.25" thickTop="1" thickBot="1">
      <c r="A10" s="364" t="s">
        <v>13</v>
      </c>
      <c r="B10">
        <f>'2013-2'!Z59</f>
        <v>213</v>
      </c>
      <c r="C10">
        <f>'2013-2'!Z61</f>
        <v>179</v>
      </c>
      <c r="D10">
        <f>'2013-2'!Z63</f>
        <v>133</v>
      </c>
      <c r="E10">
        <f>'2013-2'!Z65</f>
        <v>120</v>
      </c>
      <c r="F10">
        <f>'2013-2'!Z67</f>
        <v>77</v>
      </c>
      <c r="G10">
        <f>'2013-2'!Z69</f>
        <v>48</v>
      </c>
      <c r="H10">
        <f>'2013-2'!Z71</f>
        <v>37</v>
      </c>
      <c r="I10">
        <f>'2013-2'!Z73</f>
        <v>15</v>
      </c>
      <c r="J10">
        <f>'2013-2'!Z75</f>
        <v>0</v>
      </c>
      <c r="K10">
        <f>'2013-2'!Z77</f>
        <v>0</v>
      </c>
    </row>
    <row r="11" spans="1:15" ht="13.5" thickTop="1">
      <c r="A11" s="366" t="s">
        <v>91</v>
      </c>
      <c r="B11">
        <f>'2013-2'!Z60</f>
        <v>209</v>
      </c>
      <c r="C11">
        <f>'2013-2'!Z62</f>
        <v>183</v>
      </c>
      <c r="D11">
        <f>'2013-2'!Z64</f>
        <v>154</v>
      </c>
      <c r="E11">
        <f>'2013-2'!Z66</f>
        <v>99</v>
      </c>
      <c r="F11">
        <f>'2013-2'!Z68</f>
        <v>65</v>
      </c>
      <c r="G11">
        <f>'2013-2'!Z70</f>
        <v>44</v>
      </c>
      <c r="H11">
        <f>'2013-2'!Z72</f>
        <v>25</v>
      </c>
      <c r="I11">
        <f>'2013-2'!Z74</f>
        <v>5</v>
      </c>
      <c r="J11">
        <f>'2013-2'!Z76</f>
        <v>0</v>
      </c>
      <c r="K11">
        <f>'2013-2'!Z78</f>
        <v>0</v>
      </c>
    </row>
    <row r="12" spans="1:15">
      <c r="A12" s="367" t="s">
        <v>104</v>
      </c>
      <c r="B12">
        <f>'2013-2'!Z61</f>
        <v>179</v>
      </c>
      <c r="C12">
        <f>'2013-2'!Z63</f>
        <v>133</v>
      </c>
      <c r="D12">
        <f>'2013-2'!Z65</f>
        <v>120</v>
      </c>
      <c r="E12">
        <f>'2013-2'!Z67</f>
        <v>77</v>
      </c>
      <c r="F12">
        <f>'2013-2'!Z69</f>
        <v>48</v>
      </c>
      <c r="G12">
        <f>'2013-2'!Z71</f>
        <v>37</v>
      </c>
      <c r="H12">
        <f>'2013-2'!Z73</f>
        <v>15</v>
      </c>
      <c r="I12">
        <f>'2013-2'!Z75</f>
        <v>0</v>
      </c>
      <c r="J12">
        <f>'2013-2'!Z77</f>
        <v>0</v>
      </c>
      <c r="K12">
        <f>'2013-2'!Z79</f>
        <v>0</v>
      </c>
    </row>
    <row r="13" spans="1:15">
      <c r="A13" s="367" t="s">
        <v>105</v>
      </c>
      <c r="B13">
        <f>'2013-2'!Z62</f>
        <v>183</v>
      </c>
      <c r="C13">
        <f>'2013-2'!Z64</f>
        <v>154</v>
      </c>
      <c r="D13">
        <f>'2013-2'!Z66</f>
        <v>99</v>
      </c>
      <c r="E13">
        <f>'2013-2'!Z68</f>
        <v>65</v>
      </c>
      <c r="F13">
        <f>'2013-2'!Z70</f>
        <v>44</v>
      </c>
      <c r="G13">
        <f>'2013-2'!Z72</f>
        <v>25</v>
      </c>
      <c r="H13">
        <f>'2013-2'!Z74</f>
        <v>5</v>
      </c>
      <c r="I13">
        <f>'2013-2'!Z76</f>
        <v>0</v>
      </c>
      <c r="J13">
        <f>'2013-2'!Z78</f>
        <v>0</v>
      </c>
      <c r="K13">
        <f>'2013-2'!Z80</f>
        <v>0</v>
      </c>
    </row>
    <row r="14" spans="1:15">
      <c r="A14" s="367" t="s">
        <v>106</v>
      </c>
      <c r="B14">
        <f>'2013-2'!Z63</f>
        <v>133</v>
      </c>
      <c r="C14">
        <f>'2013-2'!Z65</f>
        <v>120</v>
      </c>
      <c r="D14">
        <f>'2013-2'!Z67</f>
        <v>77</v>
      </c>
      <c r="E14">
        <f>'2013-2'!Z69</f>
        <v>48</v>
      </c>
      <c r="F14">
        <f>'2013-2'!Z71</f>
        <v>37</v>
      </c>
      <c r="G14">
        <f>'2013-2'!Z73</f>
        <v>15</v>
      </c>
      <c r="H14">
        <f>'2013-2'!Z75</f>
        <v>0</v>
      </c>
      <c r="I14">
        <f>'2013-2'!Z77</f>
        <v>0</v>
      </c>
      <c r="J14">
        <f>'2013-2'!Z79</f>
        <v>0</v>
      </c>
      <c r="K14">
        <f>'2013-2'!Z81</f>
        <v>0</v>
      </c>
    </row>
    <row r="15" spans="1:15">
      <c r="A15" s="368" t="s">
        <v>7</v>
      </c>
      <c r="B15">
        <f>'2013-2'!Z64</f>
        <v>154</v>
      </c>
      <c r="C15">
        <f>'2013-2'!Z66</f>
        <v>99</v>
      </c>
      <c r="D15">
        <f>'2013-2'!Z68</f>
        <v>65</v>
      </c>
      <c r="E15">
        <f>'2013-2'!Z70</f>
        <v>44</v>
      </c>
      <c r="F15">
        <f>'2013-2'!Z72</f>
        <v>25</v>
      </c>
      <c r="G15">
        <f>'2013-2'!Z74</f>
        <v>5</v>
      </c>
      <c r="H15">
        <f>'2013-2'!Z76</f>
        <v>0</v>
      </c>
      <c r="I15">
        <f>'2013-2'!Z78</f>
        <v>0</v>
      </c>
      <c r="J15">
        <f>'2013-2'!Z80</f>
        <v>0</v>
      </c>
      <c r="K15">
        <f>'2013-2'!Z82</f>
        <v>0</v>
      </c>
    </row>
    <row r="16" spans="1:15">
      <c r="A16" s="367" t="s">
        <v>6</v>
      </c>
      <c r="B16">
        <f>'2013-2'!Z65</f>
        <v>120</v>
      </c>
      <c r="C16">
        <f>'2013-2'!Z67</f>
        <v>77</v>
      </c>
      <c r="D16">
        <f>'2013-2'!Z69</f>
        <v>48</v>
      </c>
      <c r="E16">
        <f>'2013-2'!Z71</f>
        <v>37</v>
      </c>
      <c r="F16">
        <f>'2013-2'!Z73</f>
        <v>15</v>
      </c>
      <c r="G16">
        <f>'2013-2'!Z75</f>
        <v>0</v>
      </c>
      <c r="H16">
        <f>'2013-2'!Z77</f>
        <v>0</v>
      </c>
      <c r="I16">
        <f>'2013-2'!Z79</f>
        <v>0</v>
      </c>
      <c r="J16">
        <f>'2013-2'!Z81</f>
        <v>0</v>
      </c>
      <c r="K16">
        <f>'2013-2'!Z83</f>
        <v>0</v>
      </c>
    </row>
    <row r="17" spans="1:11">
      <c r="A17" s="367" t="s">
        <v>138</v>
      </c>
      <c r="B17">
        <f>'2013-2'!Z66</f>
        <v>99</v>
      </c>
      <c r="C17">
        <f>'2013-2'!Z68</f>
        <v>65</v>
      </c>
      <c r="D17">
        <f>'2013-2'!Z70</f>
        <v>44</v>
      </c>
      <c r="E17">
        <f>'2013-2'!Z72</f>
        <v>25</v>
      </c>
      <c r="F17">
        <f>'2013-2'!Z74</f>
        <v>5</v>
      </c>
      <c r="G17">
        <f>'2013-2'!Z76</f>
        <v>0</v>
      </c>
      <c r="H17">
        <f>'2013-2'!Z78</f>
        <v>0</v>
      </c>
      <c r="I17">
        <f>'2013-2'!Z80</f>
        <v>0</v>
      </c>
      <c r="J17">
        <f>'2013-2'!Z82</f>
        <v>0</v>
      </c>
      <c r="K17">
        <f>'2013-2'!Z84</f>
        <v>0</v>
      </c>
    </row>
    <row r="18" spans="1:11">
      <c r="A18" s="367" t="s">
        <v>107</v>
      </c>
      <c r="B18">
        <f>'2013-2'!Z67</f>
        <v>77</v>
      </c>
      <c r="C18">
        <f>'2013-2'!Z69</f>
        <v>48</v>
      </c>
      <c r="D18">
        <f>'2013-2'!Z71</f>
        <v>37</v>
      </c>
      <c r="E18">
        <f>'2013-2'!Z73</f>
        <v>15</v>
      </c>
      <c r="F18">
        <f>'2013-2'!Z75</f>
        <v>0</v>
      </c>
      <c r="G18">
        <f>'2013-2'!Z77</f>
        <v>0</v>
      </c>
      <c r="H18">
        <f>'2013-2'!Z79</f>
        <v>0</v>
      </c>
      <c r="I18">
        <f>'2013-2'!Z81</f>
        <v>0</v>
      </c>
      <c r="J18">
        <f>'2013-2'!Z83</f>
        <v>0</v>
      </c>
      <c r="K18">
        <f>'2013-2'!Z85</f>
        <v>0</v>
      </c>
    </row>
    <row r="19" spans="1:11">
      <c r="A19" s="367" t="s">
        <v>8</v>
      </c>
      <c r="B19">
        <f>'2013-2'!Z68</f>
        <v>65</v>
      </c>
      <c r="C19">
        <f>'2013-2'!Z70</f>
        <v>44</v>
      </c>
      <c r="D19">
        <f>'2013-2'!Z72</f>
        <v>25</v>
      </c>
      <c r="E19">
        <f>'2013-2'!Z74</f>
        <v>5</v>
      </c>
      <c r="F19">
        <f>'2013-2'!Z76</f>
        <v>0</v>
      </c>
      <c r="G19">
        <f>'2013-2'!Z78</f>
        <v>0</v>
      </c>
      <c r="H19">
        <f>'2013-2'!Z80</f>
        <v>0</v>
      </c>
      <c r="I19">
        <f>'2013-2'!Z82</f>
        <v>0</v>
      </c>
      <c r="J19">
        <f>'2013-2'!Z84</f>
        <v>0</v>
      </c>
      <c r="K19">
        <f>'2013-2'!Z86</f>
        <v>0</v>
      </c>
    </row>
    <row r="20" spans="1:11">
      <c r="A20" s="367" t="s">
        <v>108</v>
      </c>
      <c r="B20">
        <f>'2013-2'!Z69</f>
        <v>48</v>
      </c>
      <c r="C20">
        <f>'2013-2'!Z71</f>
        <v>37</v>
      </c>
      <c r="D20">
        <f>'2013-2'!Z73</f>
        <v>15</v>
      </c>
      <c r="E20">
        <f>'2013-2'!Z75</f>
        <v>0</v>
      </c>
      <c r="F20">
        <f>'2013-2'!Z77</f>
        <v>0</v>
      </c>
      <c r="G20">
        <f>'2013-2'!Z79</f>
        <v>0</v>
      </c>
      <c r="H20">
        <f>'2013-2'!Z81</f>
        <v>0</v>
      </c>
      <c r="I20">
        <f>'2013-2'!Z83</f>
        <v>0</v>
      </c>
      <c r="J20">
        <f>'2013-2'!Z85</f>
        <v>0</v>
      </c>
      <c r="K20">
        <f>'2013-2'!Z87</f>
        <v>0</v>
      </c>
    </row>
    <row r="21" spans="1:11">
      <c r="A21" s="367" t="s">
        <v>9</v>
      </c>
      <c r="B21">
        <f>'2013-2'!Z70</f>
        <v>44</v>
      </c>
      <c r="C21">
        <f>'2013-2'!Z72</f>
        <v>25</v>
      </c>
      <c r="D21">
        <f>'2013-2'!Z74</f>
        <v>5</v>
      </c>
      <c r="E21">
        <f>'2013-2'!Z76</f>
        <v>0</v>
      </c>
      <c r="F21">
        <f>'2013-2'!Z78</f>
        <v>0</v>
      </c>
      <c r="G21">
        <f>'2013-2'!Z80</f>
        <v>0</v>
      </c>
      <c r="H21">
        <f>'2013-2'!Z82</f>
        <v>0</v>
      </c>
      <c r="I21">
        <f>'2013-2'!Z84</f>
        <v>0</v>
      </c>
      <c r="J21">
        <f>'2013-2'!Z86</f>
        <v>0</v>
      </c>
      <c r="K21">
        <f>'2013-2'!Z88</f>
        <v>0</v>
      </c>
    </row>
    <row r="22" spans="1:11">
      <c r="A22" s="368" t="s">
        <v>91</v>
      </c>
      <c r="B22">
        <f>'2013-2'!Z71</f>
        <v>37</v>
      </c>
      <c r="C22">
        <f>'2013-2'!Z73</f>
        <v>15</v>
      </c>
      <c r="D22">
        <f>'2013-2'!Z75</f>
        <v>0</v>
      </c>
      <c r="E22">
        <f>'2013-2'!Z77</f>
        <v>0</v>
      </c>
      <c r="F22">
        <f>'2013-2'!Z79</f>
        <v>0</v>
      </c>
      <c r="G22">
        <f>'2013-2'!Z81</f>
        <v>0</v>
      </c>
      <c r="H22">
        <f>'2013-2'!Z83</f>
        <v>0</v>
      </c>
      <c r="I22">
        <f>'2013-2'!Z85</f>
        <v>0</v>
      </c>
      <c r="J22">
        <f>'2013-2'!Z87</f>
        <v>0</v>
      </c>
      <c r="K22">
        <f>'2013-2'!Z89</f>
        <v>0</v>
      </c>
    </row>
    <row r="23" spans="1:11">
      <c r="A23" s="367" t="s">
        <v>13</v>
      </c>
      <c r="B23">
        <f>'2013-2'!Z72</f>
        <v>25</v>
      </c>
      <c r="C23">
        <f>'2013-2'!Z74</f>
        <v>5</v>
      </c>
      <c r="D23">
        <f>'2013-2'!Z76</f>
        <v>0</v>
      </c>
      <c r="E23">
        <f>'2013-2'!Z78</f>
        <v>0</v>
      </c>
      <c r="F23">
        <f>'2013-2'!Z80</f>
        <v>0</v>
      </c>
      <c r="G23">
        <f>'2013-2'!Z82</f>
        <v>0</v>
      </c>
      <c r="H23">
        <f>'2013-2'!Z84</f>
        <v>0</v>
      </c>
      <c r="I23">
        <f>'2013-2'!Z86</f>
        <v>0</v>
      </c>
      <c r="J23">
        <f>'2013-2'!Z88</f>
        <v>0</v>
      </c>
      <c r="K23">
        <f>'2013-2'!Z90</f>
        <v>0</v>
      </c>
    </row>
  </sheetData>
  <conditionalFormatting sqref="B2:O2 A3:A23">
    <cfRule type="cellIs" dxfId="0" priority="1" stopIfTrue="1" operator="lessThan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K81"/>
  <sheetViews>
    <sheetView workbookViewId="0">
      <pane xSplit="1" ySplit="8" topLeftCell="B60" activePane="bottomRight" state="frozen"/>
      <selection pane="topRight" activeCell="B1" sqref="B1"/>
      <selection pane="bottomLeft" activeCell="A9" sqref="A9"/>
      <selection pane="bottomRight" activeCell="R78" sqref="R78"/>
    </sheetView>
  </sheetViews>
  <sheetFormatPr baseColWidth="10" defaultColWidth="11.42578125" defaultRowHeight="12.75"/>
  <cols>
    <col min="1" max="1" width="10.7109375" style="52" customWidth="1"/>
    <col min="2" max="5" width="4.28515625" style="61" customWidth="1"/>
    <col min="6" max="6" width="4.7109375" style="61" customWidth="1"/>
    <col min="7" max="10" width="4.28515625" style="61" customWidth="1"/>
    <col min="11" max="11" width="4.7109375" style="61" customWidth="1"/>
    <col min="12" max="15" width="4.28515625" style="61" customWidth="1"/>
    <col min="16" max="16" width="4.7109375" style="61" customWidth="1"/>
    <col min="17" max="20" width="4.28515625" style="61" customWidth="1"/>
    <col min="21" max="21" width="4.7109375" style="61" customWidth="1"/>
    <col min="22" max="22" width="4.28515625" style="61" customWidth="1"/>
    <col min="23" max="23" width="4.28515625" style="1" customWidth="1"/>
    <col min="24" max="25" width="4.28515625" style="61" customWidth="1"/>
    <col min="26" max="26" width="4.7109375" style="61" customWidth="1"/>
    <col min="27" max="30" width="4.28515625" style="61" customWidth="1"/>
    <col min="31" max="36" width="4.7109375" style="61" customWidth="1"/>
    <col min="37" max="37" width="11.42578125" style="1" customWidth="1"/>
  </cols>
  <sheetData>
    <row r="2" spans="1:37" s="88" customFormat="1" ht="18">
      <c r="A2" s="86"/>
      <c r="B2" s="89" t="s">
        <v>0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7"/>
    </row>
    <row r="3" spans="1:37" s="84" customFormat="1" ht="15.75">
      <c r="A3" s="82"/>
      <c r="B3" s="85" t="s">
        <v>60</v>
      </c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3"/>
    </row>
    <row r="5" spans="1:37" s="79" customFormat="1">
      <c r="A5" s="78"/>
      <c r="B5" s="81" t="s">
        <v>61</v>
      </c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0"/>
    </row>
    <row r="6" spans="1:37" s="16" customFormat="1" ht="12.75" customHeight="1">
      <c r="A6" s="53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1"/>
    </row>
    <row r="7" spans="1:37" s="75" customFormat="1" ht="11.25">
      <c r="A7" s="71"/>
      <c r="B7" s="72"/>
      <c r="C7" s="72"/>
      <c r="D7" s="72" t="s">
        <v>6</v>
      </c>
      <c r="E7" s="72"/>
      <c r="F7" s="72"/>
      <c r="G7" s="72"/>
      <c r="H7" s="72"/>
      <c r="I7" s="72" t="s">
        <v>7</v>
      </c>
      <c r="J7" s="72"/>
      <c r="K7" s="72"/>
      <c r="L7" s="72"/>
      <c r="M7" s="72"/>
      <c r="N7" s="72" t="s">
        <v>8</v>
      </c>
      <c r="O7" s="72"/>
      <c r="P7" s="72"/>
      <c r="Q7" s="72"/>
      <c r="R7" s="72"/>
      <c r="S7" s="72" t="s">
        <v>9</v>
      </c>
      <c r="T7" s="72"/>
      <c r="U7" s="72"/>
      <c r="V7" s="72"/>
      <c r="W7" s="72"/>
      <c r="X7" s="73" t="s">
        <v>12</v>
      </c>
      <c r="Y7" s="72"/>
      <c r="Z7" s="72"/>
      <c r="AA7" s="72"/>
      <c r="AB7" s="72"/>
      <c r="AC7" s="72" t="s">
        <v>13</v>
      </c>
      <c r="AD7" s="72"/>
      <c r="AE7" s="72"/>
      <c r="AF7" s="72"/>
      <c r="AG7" s="72"/>
      <c r="AH7" s="72" t="s">
        <v>14</v>
      </c>
      <c r="AI7" s="72"/>
      <c r="AJ7" s="72"/>
      <c r="AK7" s="74"/>
    </row>
    <row r="8" spans="1:37" s="77" customFormat="1" thickBot="1">
      <c r="A8" s="66"/>
      <c r="B8" s="76" t="s">
        <v>15</v>
      </c>
      <c r="C8" s="76" t="s">
        <v>16</v>
      </c>
      <c r="D8" s="76" t="s">
        <v>17</v>
      </c>
      <c r="E8" s="76" t="s">
        <v>18</v>
      </c>
      <c r="F8" s="76" t="s">
        <v>19</v>
      </c>
      <c r="G8" s="76" t="s">
        <v>15</v>
      </c>
      <c r="H8" s="76" t="s">
        <v>16</v>
      </c>
      <c r="I8" s="76" t="s">
        <v>17</v>
      </c>
      <c r="J8" s="76" t="s">
        <v>18</v>
      </c>
      <c r="K8" s="76" t="s">
        <v>19</v>
      </c>
      <c r="L8" s="76" t="s">
        <v>15</v>
      </c>
      <c r="M8" s="76" t="s">
        <v>16</v>
      </c>
      <c r="N8" s="76" t="s">
        <v>17</v>
      </c>
      <c r="O8" s="76" t="s">
        <v>18</v>
      </c>
      <c r="P8" s="76" t="s">
        <v>19</v>
      </c>
      <c r="Q8" s="76" t="s">
        <v>15</v>
      </c>
      <c r="R8" s="76" t="s">
        <v>16</v>
      </c>
      <c r="S8" s="76" t="s">
        <v>17</v>
      </c>
      <c r="T8" s="76" t="s">
        <v>18</v>
      </c>
      <c r="U8" s="76" t="s">
        <v>19</v>
      </c>
      <c r="V8" s="76" t="s">
        <v>15</v>
      </c>
      <c r="W8" s="72" t="s">
        <v>16</v>
      </c>
      <c r="X8" s="76" t="s">
        <v>17</v>
      </c>
      <c r="Y8" s="76" t="s">
        <v>18</v>
      </c>
      <c r="Z8" s="76" t="s">
        <v>19</v>
      </c>
      <c r="AA8" s="76" t="s">
        <v>15</v>
      </c>
      <c r="AB8" s="76" t="s">
        <v>16</v>
      </c>
      <c r="AC8" s="76" t="s">
        <v>17</v>
      </c>
      <c r="AD8" s="76" t="s">
        <v>18</v>
      </c>
      <c r="AE8" s="76" t="s">
        <v>19</v>
      </c>
      <c r="AF8" s="76" t="s">
        <v>15</v>
      </c>
      <c r="AG8" s="76" t="s">
        <v>16</v>
      </c>
      <c r="AH8" s="76" t="s">
        <v>17</v>
      </c>
      <c r="AI8" s="76" t="s">
        <v>18</v>
      </c>
      <c r="AJ8" s="76" t="s">
        <v>19</v>
      </c>
      <c r="AK8" s="74"/>
    </row>
    <row r="9" spans="1:37" ht="12" customHeight="1">
      <c r="A9" s="54" t="s">
        <v>38</v>
      </c>
      <c r="B9" s="63">
        <v>69</v>
      </c>
      <c r="C9" s="63">
        <v>244</v>
      </c>
      <c r="D9" s="64">
        <v>64</v>
      </c>
      <c r="E9" s="63">
        <v>0</v>
      </c>
      <c r="F9" s="63">
        <f t="shared" ref="F9:F24" si="0">SUM(B9+C9)</f>
        <v>313</v>
      </c>
      <c r="G9" s="63">
        <v>26</v>
      </c>
      <c r="H9" s="63">
        <v>29</v>
      </c>
      <c r="I9" s="64">
        <v>9</v>
      </c>
      <c r="J9" s="63">
        <v>0</v>
      </c>
      <c r="K9" s="63">
        <f t="shared" ref="K9:K24" si="1">SUM(G9+H9)</f>
        <v>55</v>
      </c>
      <c r="L9" s="63">
        <v>49</v>
      </c>
      <c r="M9" s="63">
        <v>118</v>
      </c>
      <c r="N9" s="64">
        <v>24</v>
      </c>
      <c r="O9" s="63">
        <v>0</v>
      </c>
      <c r="P9" s="63">
        <f t="shared" ref="P9:P24" si="2">SUM(L9+M9)</f>
        <v>167</v>
      </c>
      <c r="Q9" s="63">
        <v>14</v>
      </c>
      <c r="R9" s="63">
        <v>53</v>
      </c>
      <c r="S9" s="64">
        <v>21</v>
      </c>
      <c r="T9" s="63">
        <v>0</v>
      </c>
      <c r="U9" s="63">
        <f t="shared" ref="U9:U24" si="3">SUM(Q9+R9)</f>
        <v>67</v>
      </c>
      <c r="V9" s="63"/>
      <c r="W9" s="65"/>
      <c r="X9" s="64"/>
      <c r="Y9" s="63"/>
      <c r="Z9" s="63"/>
      <c r="AA9" s="63"/>
      <c r="AB9" s="63"/>
      <c r="AC9" s="64"/>
      <c r="AD9" s="63"/>
      <c r="AE9" s="63"/>
      <c r="AF9" s="64">
        <f t="shared" ref="AF9:AG24" si="4">SUM(B9+G9+L9+Q9+V9+AA9)</f>
        <v>158</v>
      </c>
      <c r="AG9" s="64">
        <f>SUM(C9+H9+M9+R9+W9+AB9)</f>
        <v>444</v>
      </c>
      <c r="AH9" s="64">
        <v>118</v>
      </c>
      <c r="AI9" s="64">
        <f>SUM(E9+J9+O9+T9+Y9+AD9)</f>
        <v>0</v>
      </c>
      <c r="AJ9" s="63">
        <f t="shared" ref="AJ9:AJ24" si="5">SUM(AF9+AG9)</f>
        <v>602</v>
      </c>
    </row>
    <row r="10" spans="1:37" ht="12" customHeight="1">
      <c r="A10" s="55" t="s">
        <v>39</v>
      </c>
      <c r="B10" s="63">
        <v>0</v>
      </c>
      <c r="C10" s="63">
        <v>265</v>
      </c>
      <c r="D10" s="64">
        <f t="shared" ref="D10:D25" si="6">SUM(F9-C10-E9)</f>
        <v>48</v>
      </c>
      <c r="E10" s="63">
        <v>12</v>
      </c>
      <c r="F10" s="63">
        <f t="shared" si="0"/>
        <v>265</v>
      </c>
      <c r="G10" s="63">
        <v>0</v>
      </c>
      <c r="H10" s="63">
        <v>46</v>
      </c>
      <c r="I10" s="64">
        <f t="shared" ref="I10:I25" si="7">SUM(K9-H10-J9)</f>
        <v>9</v>
      </c>
      <c r="J10" s="63">
        <v>0</v>
      </c>
      <c r="K10" s="63">
        <f t="shared" si="1"/>
        <v>46</v>
      </c>
      <c r="L10" s="63">
        <v>1</v>
      </c>
      <c r="M10" s="63">
        <v>140</v>
      </c>
      <c r="N10" s="64">
        <f t="shared" ref="N10:N25" si="8">SUM(P9-M10-O9)</f>
        <v>27</v>
      </c>
      <c r="O10" s="63">
        <v>1</v>
      </c>
      <c r="P10" s="63">
        <f t="shared" si="2"/>
        <v>141</v>
      </c>
      <c r="Q10" s="63">
        <v>1</v>
      </c>
      <c r="R10" s="63">
        <v>65</v>
      </c>
      <c r="S10" s="64">
        <f t="shared" ref="S10:S25" si="9">SUM(U9-R10-T9)</f>
        <v>2</v>
      </c>
      <c r="T10" s="63">
        <v>0</v>
      </c>
      <c r="U10" s="63">
        <f t="shared" si="3"/>
        <v>66</v>
      </c>
      <c r="V10" s="63"/>
      <c r="W10" s="65"/>
      <c r="X10" s="64"/>
      <c r="Y10" s="63"/>
      <c r="Z10" s="63"/>
      <c r="AA10" s="63"/>
      <c r="AB10" s="63"/>
      <c r="AC10" s="64"/>
      <c r="AD10" s="63"/>
      <c r="AE10" s="63"/>
      <c r="AF10" s="64">
        <f t="shared" si="4"/>
        <v>2</v>
      </c>
      <c r="AG10" s="64">
        <f t="shared" si="4"/>
        <v>516</v>
      </c>
      <c r="AH10" s="64">
        <f>SUM(AJ9-AG10-AI9)</f>
        <v>86</v>
      </c>
      <c r="AI10" s="64">
        <f>SUM(E10+J10+O10+T10+Y10+AD10)</f>
        <v>13</v>
      </c>
      <c r="AJ10" s="63">
        <f t="shared" si="5"/>
        <v>518</v>
      </c>
    </row>
    <row r="11" spans="1:37" ht="12" customHeight="1">
      <c r="A11" s="55" t="s">
        <v>40</v>
      </c>
      <c r="B11" s="63">
        <v>64</v>
      </c>
      <c r="C11" s="63">
        <v>224</v>
      </c>
      <c r="D11" s="64">
        <f t="shared" si="6"/>
        <v>29</v>
      </c>
      <c r="E11" s="63">
        <v>19</v>
      </c>
      <c r="F11" s="63">
        <f t="shared" si="0"/>
        <v>288</v>
      </c>
      <c r="G11" s="63">
        <v>38</v>
      </c>
      <c r="H11" s="63">
        <f>46-9</f>
        <v>37</v>
      </c>
      <c r="I11" s="64">
        <f t="shared" si="7"/>
        <v>9</v>
      </c>
      <c r="J11" s="63">
        <v>1</v>
      </c>
      <c r="K11" s="63">
        <f t="shared" si="1"/>
        <v>75</v>
      </c>
      <c r="L11" s="63">
        <v>59</v>
      </c>
      <c r="M11" s="63">
        <v>128</v>
      </c>
      <c r="N11" s="64">
        <f t="shared" si="8"/>
        <v>12</v>
      </c>
      <c r="O11" s="63">
        <v>6</v>
      </c>
      <c r="P11" s="63">
        <f t="shared" si="2"/>
        <v>187</v>
      </c>
      <c r="Q11" s="63">
        <v>45</v>
      </c>
      <c r="R11" s="63">
        <v>62</v>
      </c>
      <c r="S11" s="64">
        <f t="shared" si="9"/>
        <v>4</v>
      </c>
      <c r="T11" s="63">
        <v>13</v>
      </c>
      <c r="U11" s="63">
        <f t="shared" si="3"/>
        <v>107</v>
      </c>
      <c r="V11" s="63"/>
      <c r="W11" s="65"/>
      <c r="X11" s="64"/>
      <c r="Y11" s="63"/>
      <c r="Z11" s="63"/>
      <c r="AA11" s="63"/>
      <c r="AB11" s="63"/>
      <c r="AC11" s="64"/>
      <c r="AD11" s="63"/>
      <c r="AE11" s="63"/>
      <c r="AF11" s="64">
        <f t="shared" si="4"/>
        <v>206</v>
      </c>
      <c r="AG11" s="64">
        <f t="shared" si="4"/>
        <v>451</v>
      </c>
      <c r="AH11" s="64">
        <f t="shared" ref="AH11:AH26" si="10">SUM(AJ10-AG11-AI10)</f>
        <v>54</v>
      </c>
      <c r="AI11" s="64">
        <f t="shared" ref="AI11:AI26" si="11">SUM(E11+J11+O11+T11+Y11+AD11)</f>
        <v>39</v>
      </c>
      <c r="AJ11" s="63">
        <f t="shared" si="5"/>
        <v>657</v>
      </c>
    </row>
    <row r="12" spans="1:37" ht="12" customHeight="1">
      <c r="A12" s="55" t="s">
        <v>41</v>
      </c>
      <c r="B12" s="63">
        <v>21</v>
      </c>
      <c r="C12" s="63">
        <v>233</v>
      </c>
      <c r="D12" s="64">
        <f t="shared" si="6"/>
        <v>36</v>
      </c>
      <c r="E12" s="63">
        <v>17</v>
      </c>
      <c r="F12" s="63">
        <f t="shared" si="0"/>
        <v>254</v>
      </c>
      <c r="G12" s="63">
        <v>0</v>
      </c>
      <c r="H12" s="63">
        <v>70</v>
      </c>
      <c r="I12" s="64">
        <f t="shared" si="7"/>
        <v>4</v>
      </c>
      <c r="J12" s="63">
        <v>8</v>
      </c>
      <c r="K12" s="63">
        <f t="shared" si="1"/>
        <v>70</v>
      </c>
      <c r="L12" s="63">
        <v>43</v>
      </c>
      <c r="M12" s="63">
        <v>158</v>
      </c>
      <c r="N12" s="64">
        <f t="shared" si="8"/>
        <v>23</v>
      </c>
      <c r="O12" s="63">
        <v>8</v>
      </c>
      <c r="P12" s="63">
        <f t="shared" si="2"/>
        <v>201</v>
      </c>
      <c r="Q12" s="63">
        <v>0</v>
      </c>
      <c r="R12" s="63">
        <v>75</v>
      </c>
      <c r="S12" s="64">
        <f t="shared" si="9"/>
        <v>19</v>
      </c>
      <c r="T12" s="63">
        <v>6</v>
      </c>
      <c r="U12" s="63">
        <f t="shared" si="3"/>
        <v>75</v>
      </c>
      <c r="V12" s="63"/>
      <c r="W12" s="65"/>
      <c r="X12" s="64"/>
      <c r="Y12" s="63"/>
      <c r="Z12" s="63"/>
      <c r="AA12" s="63"/>
      <c r="AB12" s="63"/>
      <c r="AC12" s="64"/>
      <c r="AD12" s="63"/>
      <c r="AE12" s="63"/>
      <c r="AF12" s="64">
        <f t="shared" si="4"/>
        <v>64</v>
      </c>
      <c r="AG12" s="64">
        <f t="shared" si="4"/>
        <v>536</v>
      </c>
      <c r="AH12" s="64">
        <f t="shared" si="10"/>
        <v>82</v>
      </c>
      <c r="AI12" s="64">
        <f t="shared" si="11"/>
        <v>39</v>
      </c>
      <c r="AJ12" s="63">
        <f t="shared" si="5"/>
        <v>600</v>
      </c>
    </row>
    <row r="13" spans="1:37" ht="12" customHeight="1">
      <c r="A13" s="55" t="s">
        <v>42</v>
      </c>
      <c r="B13" s="63">
        <v>80</v>
      </c>
      <c r="C13" s="63">
        <v>229</v>
      </c>
      <c r="D13" s="64">
        <f t="shared" si="6"/>
        <v>8</v>
      </c>
      <c r="E13" s="63">
        <v>15</v>
      </c>
      <c r="F13" s="63">
        <f t="shared" si="0"/>
        <v>309</v>
      </c>
      <c r="G13" s="63">
        <v>50</v>
      </c>
      <c r="H13" s="63">
        <f>70-8-4</f>
        <v>58</v>
      </c>
      <c r="I13" s="64">
        <f t="shared" si="7"/>
        <v>4</v>
      </c>
      <c r="J13" s="63">
        <v>5</v>
      </c>
      <c r="K13" s="63">
        <f t="shared" si="1"/>
        <v>108</v>
      </c>
      <c r="L13" s="63">
        <v>108</v>
      </c>
      <c r="M13" s="63">
        <v>178</v>
      </c>
      <c r="N13" s="64">
        <f t="shared" si="8"/>
        <v>15</v>
      </c>
      <c r="O13" s="63">
        <v>1</v>
      </c>
      <c r="P13" s="63">
        <f t="shared" si="2"/>
        <v>286</v>
      </c>
      <c r="Q13" s="63">
        <v>57</v>
      </c>
      <c r="R13" s="63">
        <v>63</v>
      </c>
      <c r="S13" s="64">
        <f t="shared" si="9"/>
        <v>6</v>
      </c>
      <c r="T13" s="63">
        <v>1</v>
      </c>
      <c r="U13" s="63">
        <f t="shared" si="3"/>
        <v>120</v>
      </c>
      <c r="V13" s="63"/>
      <c r="W13" s="65"/>
      <c r="X13" s="64"/>
      <c r="Y13" s="63"/>
      <c r="Z13" s="63"/>
      <c r="AA13" s="63"/>
      <c r="AB13" s="63"/>
      <c r="AC13" s="64"/>
      <c r="AD13" s="63"/>
      <c r="AE13" s="63"/>
      <c r="AF13" s="64">
        <f t="shared" si="4"/>
        <v>295</v>
      </c>
      <c r="AG13" s="64">
        <f t="shared" si="4"/>
        <v>528</v>
      </c>
      <c r="AH13" s="64">
        <f t="shared" si="10"/>
        <v>33</v>
      </c>
      <c r="AI13" s="64">
        <f t="shared" si="11"/>
        <v>22</v>
      </c>
      <c r="AJ13" s="63">
        <f t="shared" si="5"/>
        <v>823</v>
      </c>
    </row>
    <row r="14" spans="1:37" ht="12" customHeight="1">
      <c r="A14" s="55" t="s">
        <v>43</v>
      </c>
      <c r="B14" s="63">
        <v>5</v>
      </c>
      <c r="C14" s="63">
        <v>233</v>
      </c>
      <c r="D14" s="64">
        <f t="shared" si="6"/>
        <v>61</v>
      </c>
      <c r="E14" s="63">
        <v>27</v>
      </c>
      <c r="F14" s="63">
        <f t="shared" si="0"/>
        <v>238</v>
      </c>
      <c r="G14" s="63">
        <v>15</v>
      </c>
      <c r="H14" s="63">
        <v>79</v>
      </c>
      <c r="I14" s="64">
        <f t="shared" si="7"/>
        <v>24</v>
      </c>
      <c r="J14" s="63">
        <v>5</v>
      </c>
      <c r="K14" s="63">
        <f t="shared" si="1"/>
        <v>94</v>
      </c>
      <c r="L14" s="63">
        <v>35</v>
      </c>
      <c r="M14" s="63">
        <v>242</v>
      </c>
      <c r="N14" s="64">
        <f t="shared" si="8"/>
        <v>43</v>
      </c>
      <c r="O14" s="63">
        <v>10</v>
      </c>
      <c r="P14" s="63">
        <f t="shared" si="2"/>
        <v>277</v>
      </c>
      <c r="Q14" s="63">
        <v>20</v>
      </c>
      <c r="R14" s="63">
        <v>92</v>
      </c>
      <c r="S14" s="64">
        <f t="shared" si="9"/>
        <v>27</v>
      </c>
      <c r="T14" s="63">
        <v>3</v>
      </c>
      <c r="U14" s="63">
        <f t="shared" si="3"/>
        <v>112</v>
      </c>
      <c r="V14" s="63"/>
      <c r="W14" s="65"/>
      <c r="X14" s="64"/>
      <c r="Y14" s="63"/>
      <c r="Z14" s="63"/>
      <c r="AA14" s="63"/>
      <c r="AB14" s="63"/>
      <c r="AC14" s="64"/>
      <c r="AD14" s="63"/>
      <c r="AE14" s="63"/>
      <c r="AF14" s="64">
        <f t="shared" si="4"/>
        <v>75</v>
      </c>
      <c r="AG14" s="64">
        <f t="shared" si="4"/>
        <v>646</v>
      </c>
      <c r="AH14" s="64">
        <f t="shared" si="10"/>
        <v>155</v>
      </c>
      <c r="AI14" s="64">
        <f t="shared" si="11"/>
        <v>45</v>
      </c>
      <c r="AJ14" s="63">
        <f t="shared" si="5"/>
        <v>721</v>
      </c>
    </row>
    <row r="15" spans="1:37" ht="12" customHeight="1">
      <c r="A15" s="55" t="s">
        <v>44</v>
      </c>
      <c r="B15" s="63">
        <v>42</v>
      </c>
      <c r="C15" s="63">
        <v>184</v>
      </c>
      <c r="D15" s="64">
        <f t="shared" si="6"/>
        <v>27</v>
      </c>
      <c r="E15" s="63">
        <v>19</v>
      </c>
      <c r="F15" s="63">
        <f t="shared" si="0"/>
        <v>226</v>
      </c>
      <c r="G15" s="63">
        <v>49</v>
      </c>
      <c r="H15" s="63">
        <v>66</v>
      </c>
      <c r="I15" s="64">
        <f t="shared" si="7"/>
        <v>23</v>
      </c>
      <c r="J15" s="63">
        <v>1</v>
      </c>
      <c r="K15" s="63">
        <f t="shared" si="1"/>
        <v>115</v>
      </c>
      <c r="L15" s="63">
        <v>135</v>
      </c>
      <c r="M15" s="63">
        <v>235</v>
      </c>
      <c r="N15" s="64">
        <f t="shared" si="8"/>
        <v>32</v>
      </c>
      <c r="O15" s="63">
        <v>7</v>
      </c>
      <c r="P15" s="63">
        <f t="shared" si="2"/>
        <v>370</v>
      </c>
      <c r="Q15" s="63">
        <v>62</v>
      </c>
      <c r="R15" s="63">
        <v>81</v>
      </c>
      <c r="S15" s="64">
        <f t="shared" si="9"/>
        <v>28</v>
      </c>
      <c r="T15" s="63">
        <v>7</v>
      </c>
      <c r="U15" s="63">
        <f t="shared" si="3"/>
        <v>143</v>
      </c>
      <c r="V15" s="63"/>
      <c r="W15" s="65"/>
      <c r="X15" s="64"/>
      <c r="Y15" s="63"/>
      <c r="Z15" s="63"/>
      <c r="AA15" s="63"/>
      <c r="AB15" s="63"/>
      <c r="AC15" s="64"/>
      <c r="AD15" s="63"/>
      <c r="AE15" s="63"/>
      <c r="AF15" s="64">
        <f t="shared" si="4"/>
        <v>288</v>
      </c>
      <c r="AG15" s="64">
        <f t="shared" si="4"/>
        <v>566</v>
      </c>
      <c r="AH15" s="64">
        <f t="shared" si="10"/>
        <v>110</v>
      </c>
      <c r="AI15" s="64">
        <f t="shared" si="11"/>
        <v>34</v>
      </c>
      <c r="AJ15" s="63">
        <f t="shared" si="5"/>
        <v>854</v>
      </c>
    </row>
    <row r="16" spans="1:37" ht="12" customHeight="1">
      <c r="A16" s="55" t="s">
        <v>45</v>
      </c>
      <c r="B16" s="63">
        <v>34</v>
      </c>
      <c r="C16" s="63">
        <v>169</v>
      </c>
      <c r="D16" s="64">
        <f t="shared" si="6"/>
        <v>38</v>
      </c>
      <c r="E16" s="63">
        <v>18</v>
      </c>
      <c r="F16" s="63">
        <f t="shared" si="0"/>
        <v>203</v>
      </c>
      <c r="G16" s="63">
        <v>0</v>
      </c>
      <c r="H16" s="63">
        <v>93</v>
      </c>
      <c r="I16" s="64">
        <f t="shared" si="7"/>
        <v>21</v>
      </c>
      <c r="J16" s="63">
        <v>9</v>
      </c>
      <c r="K16" s="63">
        <f t="shared" si="1"/>
        <v>93</v>
      </c>
      <c r="L16" s="63">
        <v>53</v>
      </c>
      <c r="M16" s="63">
        <v>298</v>
      </c>
      <c r="N16" s="64">
        <f t="shared" si="8"/>
        <v>65</v>
      </c>
      <c r="O16" s="63">
        <v>29</v>
      </c>
      <c r="P16" s="63">
        <f t="shared" si="2"/>
        <v>351</v>
      </c>
      <c r="Q16" s="63">
        <v>0</v>
      </c>
      <c r="R16" s="63">
        <v>118</v>
      </c>
      <c r="S16" s="64">
        <f t="shared" si="9"/>
        <v>18</v>
      </c>
      <c r="T16" s="63">
        <v>5</v>
      </c>
      <c r="U16" s="63">
        <f t="shared" si="3"/>
        <v>118</v>
      </c>
      <c r="V16" s="63"/>
      <c r="W16" s="65"/>
      <c r="X16" s="64"/>
      <c r="Y16" s="63"/>
      <c r="Z16" s="63"/>
      <c r="AA16" s="63"/>
      <c r="AB16" s="63"/>
      <c r="AC16" s="64"/>
      <c r="AD16" s="63"/>
      <c r="AE16" s="63"/>
      <c r="AF16" s="64">
        <f t="shared" si="4"/>
        <v>87</v>
      </c>
      <c r="AG16" s="64">
        <f t="shared" si="4"/>
        <v>678</v>
      </c>
      <c r="AH16" s="64">
        <f t="shared" si="10"/>
        <v>142</v>
      </c>
      <c r="AI16" s="64">
        <f t="shared" si="11"/>
        <v>61</v>
      </c>
      <c r="AJ16" s="63">
        <f t="shared" si="5"/>
        <v>765</v>
      </c>
    </row>
    <row r="17" spans="1:36" ht="13.5" customHeight="1">
      <c r="A17" s="55" t="s">
        <v>46</v>
      </c>
      <c r="B17" s="63">
        <v>88</v>
      </c>
      <c r="C17" s="63">
        <v>159</v>
      </c>
      <c r="D17" s="64">
        <f t="shared" si="6"/>
        <v>26</v>
      </c>
      <c r="E17" s="63">
        <v>19</v>
      </c>
      <c r="F17" s="63">
        <f t="shared" si="0"/>
        <v>247</v>
      </c>
      <c r="G17" s="63">
        <v>52</v>
      </c>
      <c r="H17" s="63">
        <v>74</v>
      </c>
      <c r="I17" s="64">
        <f t="shared" si="7"/>
        <v>10</v>
      </c>
      <c r="J17" s="63">
        <v>5</v>
      </c>
      <c r="K17" s="63">
        <f t="shared" si="1"/>
        <v>126</v>
      </c>
      <c r="L17" s="63">
        <v>138</v>
      </c>
      <c r="M17" s="63">
        <v>308</v>
      </c>
      <c r="N17" s="64">
        <f t="shared" si="8"/>
        <v>14</v>
      </c>
      <c r="O17" s="63">
        <v>21</v>
      </c>
      <c r="P17" s="63">
        <f t="shared" si="2"/>
        <v>446</v>
      </c>
      <c r="Q17" s="63">
        <v>85</v>
      </c>
      <c r="R17" s="63">
        <v>100</v>
      </c>
      <c r="S17" s="64">
        <f t="shared" si="9"/>
        <v>13</v>
      </c>
      <c r="T17" s="63">
        <v>1</v>
      </c>
      <c r="U17" s="63">
        <f t="shared" si="3"/>
        <v>185</v>
      </c>
      <c r="V17" s="63">
        <v>89</v>
      </c>
      <c r="W17" s="65">
        <v>0</v>
      </c>
      <c r="X17" s="64">
        <f t="shared" ref="X17:X32" si="12">SUM(Z16-W17-Y16)</f>
        <v>0</v>
      </c>
      <c r="Y17" s="63"/>
      <c r="Z17" s="63">
        <f t="shared" ref="Z17:Z30" si="13">SUM(V17+W17)</f>
        <v>89</v>
      </c>
      <c r="AA17" s="63">
        <v>70</v>
      </c>
      <c r="AB17" s="63">
        <v>0</v>
      </c>
      <c r="AC17" s="64">
        <f t="shared" ref="AC17:AC32" si="14">SUM(AE16-AB17-AD16)</f>
        <v>0</v>
      </c>
      <c r="AD17" s="63">
        <v>0</v>
      </c>
      <c r="AE17" s="63">
        <f t="shared" ref="AE17:AE32" si="15">SUM(AA17+AB17)</f>
        <v>70</v>
      </c>
      <c r="AF17" s="64">
        <f t="shared" si="4"/>
        <v>522</v>
      </c>
      <c r="AG17" s="64">
        <f t="shared" si="4"/>
        <v>641</v>
      </c>
      <c r="AH17" s="64">
        <f t="shared" si="10"/>
        <v>63</v>
      </c>
      <c r="AI17" s="64">
        <f t="shared" si="11"/>
        <v>46</v>
      </c>
      <c r="AJ17" s="63">
        <f t="shared" si="5"/>
        <v>1163</v>
      </c>
    </row>
    <row r="18" spans="1:36" ht="12" customHeight="1">
      <c r="A18" s="56" t="s">
        <v>47</v>
      </c>
      <c r="B18" s="63">
        <v>26</v>
      </c>
      <c r="C18" s="63">
        <v>170</v>
      </c>
      <c r="D18" s="64">
        <v>58</v>
      </c>
      <c r="E18" s="63">
        <v>18</v>
      </c>
      <c r="F18" s="63">
        <v>196</v>
      </c>
      <c r="G18" s="63">
        <v>13</v>
      </c>
      <c r="H18" s="63">
        <v>94</v>
      </c>
      <c r="I18" s="64">
        <v>27</v>
      </c>
      <c r="J18" s="63">
        <v>4</v>
      </c>
      <c r="K18" s="63">
        <v>107</v>
      </c>
      <c r="L18" s="63">
        <v>95</v>
      </c>
      <c r="M18" s="63">
        <v>395</v>
      </c>
      <c r="N18" s="64">
        <v>30</v>
      </c>
      <c r="O18" s="63">
        <v>3</v>
      </c>
      <c r="P18" s="63">
        <v>490</v>
      </c>
      <c r="Q18" s="63">
        <v>20</v>
      </c>
      <c r="R18" s="63">
        <v>139</v>
      </c>
      <c r="S18" s="64">
        <v>45</v>
      </c>
      <c r="T18" s="63">
        <v>3</v>
      </c>
      <c r="U18" s="63">
        <v>159</v>
      </c>
      <c r="V18" s="63">
        <v>50</v>
      </c>
      <c r="W18" s="65">
        <v>53</v>
      </c>
      <c r="X18" s="64">
        <v>36</v>
      </c>
      <c r="Y18" s="63"/>
      <c r="Z18" s="63">
        <v>103</v>
      </c>
      <c r="AA18" s="63">
        <v>53</v>
      </c>
      <c r="AB18" s="63">
        <v>56</v>
      </c>
      <c r="AC18" s="64">
        <v>14</v>
      </c>
      <c r="AD18" s="63">
        <v>0</v>
      </c>
      <c r="AE18" s="63">
        <v>109</v>
      </c>
      <c r="AF18" s="64">
        <f t="shared" si="4"/>
        <v>257</v>
      </c>
      <c r="AG18" s="64">
        <f t="shared" si="4"/>
        <v>907</v>
      </c>
      <c r="AH18" s="64">
        <f t="shared" si="10"/>
        <v>210</v>
      </c>
      <c r="AI18" s="64">
        <f t="shared" si="11"/>
        <v>28</v>
      </c>
      <c r="AJ18" s="63">
        <f t="shared" si="5"/>
        <v>1164</v>
      </c>
    </row>
    <row r="19" spans="1:36" ht="12" customHeight="1">
      <c r="A19" s="55" t="s">
        <v>48</v>
      </c>
      <c r="B19" s="63">
        <v>91</v>
      </c>
      <c r="C19" s="63">
        <v>169</v>
      </c>
      <c r="D19" s="64">
        <f t="shared" si="6"/>
        <v>9</v>
      </c>
      <c r="E19" s="63">
        <v>24</v>
      </c>
      <c r="F19" s="63">
        <f t="shared" si="0"/>
        <v>260</v>
      </c>
      <c r="G19" s="63">
        <v>43</v>
      </c>
      <c r="H19" s="63">
        <v>91</v>
      </c>
      <c r="I19" s="64">
        <f t="shared" si="7"/>
        <v>12</v>
      </c>
      <c r="J19" s="63">
        <v>4</v>
      </c>
      <c r="K19" s="63">
        <f t="shared" si="1"/>
        <v>134</v>
      </c>
      <c r="L19" s="63">
        <v>132</v>
      </c>
      <c r="M19" s="63">
        <v>449</v>
      </c>
      <c r="N19" s="64">
        <f t="shared" si="8"/>
        <v>38</v>
      </c>
      <c r="O19" s="63">
        <v>18</v>
      </c>
      <c r="P19" s="63">
        <f t="shared" si="2"/>
        <v>581</v>
      </c>
      <c r="Q19" s="63">
        <v>98</v>
      </c>
      <c r="R19" s="63">
        <v>136</v>
      </c>
      <c r="S19" s="64">
        <f t="shared" si="9"/>
        <v>20</v>
      </c>
      <c r="T19" s="63">
        <v>5</v>
      </c>
      <c r="U19" s="63">
        <f t="shared" si="3"/>
        <v>234</v>
      </c>
      <c r="V19" s="63">
        <v>88</v>
      </c>
      <c r="W19" s="65">
        <v>81</v>
      </c>
      <c r="X19" s="64">
        <f t="shared" si="12"/>
        <v>22</v>
      </c>
      <c r="Y19" s="63"/>
      <c r="Z19" s="63">
        <f t="shared" si="13"/>
        <v>169</v>
      </c>
      <c r="AA19" s="63">
        <v>41</v>
      </c>
      <c r="AB19" s="63">
        <v>89</v>
      </c>
      <c r="AC19" s="64">
        <f t="shared" si="14"/>
        <v>20</v>
      </c>
      <c r="AD19" s="63">
        <v>0</v>
      </c>
      <c r="AE19" s="63">
        <f t="shared" si="15"/>
        <v>130</v>
      </c>
      <c r="AF19" s="64">
        <f t="shared" si="4"/>
        <v>493</v>
      </c>
      <c r="AG19" s="64">
        <f t="shared" si="4"/>
        <v>1015</v>
      </c>
      <c r="AH19" s="64">
        <f t="shared" si="10"/>
        <v>121</v>
      </c>
      <c r="AI19" s="64">
        <f t="shared" si="11"/>
        <v>51</v>
      </c>
      <c r="AJ19" s="63">
        <f t="shared" si="5"/>
        <v>1508</v>
      </c>
    </row>
    <row r="20" spans="1:36" ht="12" customHeight="1">
      <c r="A20" s="56" t="s">
        <v>49</v>
      </c>
      <c r="B20" s="63">
        <v>7</v>
      </c>
      <c r="C20" s="63">
        <v>207</v>
      </c>
      <c r="D20" s="64">
        <f t="shared" si="6"/>
        <v>29</v>
      </c>
      <c r="E20" s="63">
        <v>15</v>
      </c>
      <c r="F20" s="63">
        <f t="shared" si="0"/>
        <v>214</v>
      </c>
      <c r="G20" s="63">
        <v>0</v>
      </c>
      <c r="H20" s="63">
        <v>101</v>
      </c>
      <c r="I20" s="64">
        <f t="shared" si="7"/>
        <v>29</v>
      </c>
      <c r="J20" s="63">
        <v>8</v>
      </c>
      <c r="K20" s="63">
        <f t="shared" si="1"/>
        <v>101</v>
      </c>
      <c r="L20" s="63">
        <v>97</v>
      </c>
      <c r="M20" s="63">
        <v>537</v>
      </c>
      <c r="N20" s="64">
        <f t="shared" si="8"/>
        <v>26</v>
      </c>
      <c r="O20" s="63">
        <v>21</v>
      </c>
      <c r="P20" s="63">
        <f t="shared" si="2"/>
        <v>634</v>
      </c>
      <c r="Q20" s="63">
        <v>47</v>
      </c>
      <c r="R20" s="63">
        <v>202</v>
      </c>
      <c r="S20" s="64">
        <f t="shared" si="9"/>
        <v>27</v>
      </c>
      <c r="T20" s="63">
        <v>10</v>
      </c>
      <c r="U20" s="63">
        <f t="shared" si="3"/>
        <v>249</v>
      </c>
      <c r="V20" s="63">
        <v>50</v>
      </c>
      <c r="W20" s="65">
        <v>153</v>
      </c>
      <c r="X20" s="64">
        <f t="shared" si="12"/>
        <v>16</v>
      </c>
      <c r="Y20" s="63"/>
      <c r="Z20" s="63">
        <f t="shared" si="13"/>
        <v>203</v>
      </c>
      <c r="AA20" s="63">
        <v>0</v>
      </c>
      <c r="AB20" s="63">
        <v>103</v>
      </c>
      <c r="AC20" s="64">
        <f t="shared" si="14"/>
        <v>27</v>
      </c>
      <c r="AD20" s="63">
        <v>0</v>
      </c>
      <c r="AE20" s="63">
        <f t="shared" si="15"/>
        <v>103</v>
      </c>
      <c r="AF20" s="64">
        <f t="shared" si="4"/>
        <v>201</v>
      </c>
      <c r="AG20" s="64">
        <f t="shared" si="4"/>
        <v>1303</v>
      </c>
      <c r="AH20" s="64">
        <f t="shared" si="10"/>
        <v>154</v>
      </c>
      <c r="AI20" s="64">
        <f t="shared" si="11"/>
        <v>54</v>
      </c>
      <c r="AJ20" s="63">
        <f t="shared" si="5"/>
        <v>1504</v>
      </c>
    </row>
    <row r="21" spans="1:36" ht="12" customHeight="1">
      <c r="A21" s="55" t="s">
        <v>50</v>
      </c>
      <c r="B21" s="63">
        <v>98</v>
      </c>
      <c r="C21" s="63">
        <v>179</v>
      </c>
      <c r="D21" s="64">
        <f t="shared" si="6"/>
        <v>20</v>
      </c>
      <c r="E21" s="63">
        <v>13</v>
      </c>
      <c r="F21" s="63">
        <f t="shared" si="0"/>
        <v>277</v>
      </c>
      <c r="G21" s="63">
        <v>74</v>
      </c>
      <c r="H21" s="63">
        <v>83</v>
      </c>
      <c r="I21" s="64">
        <f t="shared" si="7"/>
        <v>10</v>
      </c>
      <c r="J21" s="63">
        <v>5</v>
      </c>
      <c r="K21" s="63">
        <f t="shared" si="1"/>
        <v>157</v>
      </c>
      <c r="L21" s="63">
        <v>97</v>
      </c>
      <c r="M21" s="63">
        <v>571</v>
      </c>
      <c r="N21" s="64">
        <f t="shared" si="8"/>
        <v>42</v>
      </c>
      <c r="O21" s="63">
        <v>10</v>
      </c>
      <c r="P21" s="63">
        <f t="shared" si="2"/>
        <v>668</v>
      </c>
      <c r="Q21" s="63">
        <v>92</v>
      </c>
      <c r="R21" s="63">
        <v>194</v>
      </c>
      <c r="S21" s="64">
        <f t="shared" si="9"/>
        <v>45</v>
      </c>
      <c r="T21" s="63">
        <v>9</v>
      </c>
      <c r="U21" s="63">
        <f t="shared" si="3"/>
        <v>286</v>
      </c>
      <c r="V21" s="63">
        <v>91</v>
      </c>
      <c r="W21" s="65">
        <v>163</v>
      </c>
      <c r="X21" s="64">
        <f t="shared" si="12"/>
        <v>40</v>
      </c>
      <c r="Y21" s="63"/>
      <c r="Z21" s="63">
        <f t="shared" si="13"/>
        <v>254</v>
      </c>
      <c r="AA21" s="63">
        <v>43</v>
      </c>
      <c r="AB21" s="63">
        <v>88</v>
      </c>
      <c r="AC21" s="64">
        <f t="shared" si="14"/>
        <v>15</v>
      </c>
      <c r="AD21" s="63">
        <v>0</v>
      </c>
      <c r="AE21" s="63">
        <f t="shared" si="15"/>
        <v>131</v>
      </c>
      <c r="AF21" s="64">
        <f t="shared" si="4"/>
        <v>495</v>
      </c>
      <c r="AG21" s="64">
        <f t="shared" si="4"/>
        <v>1278</v>
      </c>
      <c r="AH21" s="64">
        <f t="shared" si="10"/>
        <v>172</v>
      </c>
      <c r="AI21" s="64">
        <f t="shared" si="11"/>
        <v>37</v>
      </c>
      <c r="AJ21" s="63">
        <f t="shared" si="5"/>
        <v>1773</v>
      </c>
    </row>
    <row r="22" spans="1:36" ht="12" customHeight="1">
      <c r="A22" s="56" t="s">
        <v>51</v>
      </c>
      <c r="B22" s="63">
        <v>42</v>
      </c>
      <c r="C22" s="63">
        <v>228</v>
      </c>
      <c r="D22" s="64">
        <f t="shared" si="6"/>
        <v>36</v>
      </c>
      <c r="E22" s="63">
        <v>10</v>
      </c>
      <c r="F22" s="63">
        <f t="shared" si="0"/>
        <v>270</v>
      </c>
      <c r="G22" s="63">
        <v>26</v>
      </c>
      <c r="H22" s="63">
        <v>118</v>
      </c>
      <c r="I22" s="64">
        <f t="shared" si="7"/>
        <v>34</v>
      </c>
      <c r="J22" s="63">
        <v>6</v>
      </c>
      <c r="K22" s="63">
        <f t="shared" si="1"/>
        <v>144</v>
      </c>
      <c r="L22" s="63">
        <v>102</v>
      </c>
      <c r="M22" s="63">
        <v>575</v>
      </c>
      <c r="N22" s="64">
        <f t="shared" si="8"/>
        <v>83</v>
      </c>
      <c r="O22" s="63">
        <v>20</v>
      </c>
      <c r="P22" s="63">
        <f t="shared" si="2"/>
        <v>677</v>
      </c>
      <c r="Q22" s="63">
        <v>46</v>
      </c>
      <c r="R22" s="63">
        <v>237</v>
      </c>
      <c r="S22" s="64">
        <f t="shared" si="9"/>
        <v>40</v>
      </c>
      <c r="T22" s="63">
        <v>5</v>
      </c>
      <c r="U22" s="63">
        <f t="shared" si="3"/>
        <v>283</v>
      </c>
      <c r="V22" s="63">
        <v>42</v>
      </c>
      <c r="W22" s="65">
        <v>200</v>
      </c>
      <c r="X22" s="64">
        <f t="shared" si="12"/>
        <v>54</v>
      </c>
      <c r="Y22" s="63"/>
      <c r="Z22" s="63">
        <f t="shared" si="13"/>
        <v>242</v>
      </c>
      <c r="AA22" s="63">
        <v>27</v>
      </c>
      <c r="AB22" s="63">
        <v>104</v>
      </c>
      <c r="AC22" s="64">
        <f t="shared" si="14"/>
        <v>27</v>
      </c>
      <c r="AD22" s="63">
        <v>0</v>
      </c>
      <c r="AE22" s="63">
        <f t="shared" si="15"/>
        <v>131</v>
      </c>
      <c r="AF22" s="64">
        <f t="shared" si="4"/>
        <v>285</v>
      </c>
      <c r="AG22" s="64">
        <f t="shared" si="4"/>
        <v>1462</v>
      </c>
      <c r="AH22" s="64">
        <f t="shared" si="10"/>
        <v>274</v>
      </c>
      <c r="AI22" s="64">
        <f t="shared" si="11"/>
        <v>41</v>
      </c>
      <c r="AJ22" s="63">
        <f t="shared" si="5"/>
        <v>1747</v>
      </c>
    </row>
    <row r="23" spans="1:36" ht="12" customHeight="1">
      <c r="A23" s="55" t="s">
        <v>52</v>
      </c>
      <c r="B23" s="63">
        <v>90</v>
      </c>
      <c r="C23" s="63">
        <v>225</v>
      </c>
      <c r="D23" s="64">
        <f t="shared" si="6"/>
        <v>35</v>
      </c>
      <c r="E23" s="63">
        <v>15</v>
      </c>
      <c r="F23" s="63">
        <f t="shared" si="0"/>
        <v>315</v>
      </c>
      <c r="G23" s="63">
        <v>45</v>
      </c>
      <c r="H23" s="63">
        <v>110</v>
      </c>
      <c r="I23" s="64">
        <f t="shared" si="7"/>
        <v>28</v>
      </c>
      <c r="J23" s="63">
        <v>8</v>
      </c>
      <c r="K23" s="63">
        <f t="shared" si="1"/>
        <v>155</v>
      </c>
      <c r="L23" s="63">
        <v>105</v>
      </c>
      <c r="M23" s="63">
        <v>610</v>
      </c>
      <c r="N23" s="64">
        <f t="shared" si="8"/>
        <v>47</v>
      </c>
      <c r="O23" s="63">
        <v>20</v>
      </c>
      <c r="P23" s="63">
        <f t="shared" si="2"/>
        <v>715</v>
      </c>
      <c r="Q23" s="63">
        <v>90</v>
      </c>
      <c r="R23" s="63">
        <v>233</v>
      </c>
      <c r="S23" s="64">
        <f t="shared" si="9"/>
        <v>45</v>
      </c>
      <c r="T23" s="63">
        <v>5</v>
      </c>
      <c r="U23" s="63">
        <f t="shared" si="3"/>
        <v>323</v>
      </c>
      <c r="V23" s="63">
        <v>90</v>
      </c>
      <c r="W23" s="65">
        <v>192</v>
      </c>
      <c r="X23" s="64">
        <f t="shared" si="12"/>
        <v>50</v>
      </c>
      <c r="Y23" s="63"/>
      <c r="Z23" s="63">
        <f t="shared" si="13"/>
        <v>282</v>
      </c>
      <c r="AA23" s="63">
        <v>45</v>
      </c>
      <c r="AB23" s="63">
        <v>105</v>
      </c>
      <c r="AC23" s="64">
        <f t="shared" si="14"/>
        <v>26</v>
      </c>
      <c r="AD23" s="63">
        <v>0</v>
      </c>
      <c r="AE23" s="63">
        <f t="shared" si="15"/>
        <v>150</v>
      </c>
      <c r="AF23" s="64">
        <f t="shared" si="4"/>
        <v>465</v>
      </c>
      <c r="AG23" s="64">
        <f t="shared" si="4"/>
        <v>1475</v>
      </c>
      <c r="AH23" s="64">
        <f t="shared" si="10"/>
        <v>231</v>
      </c>
      <c r="AI23" s="64">
        <f t="shared" si="11"/>
        <v>48</v>
      </c>
      <c r="AJ23" s="63">
        <f t="shared" si="5"/>
        <v>1940</v>
      </c>
    </row>
    <row r="24" spans="1:36" ht="12" customHeight="1">
      <c r="A24" s="56" t="s">
        <v>53</v>
      </c>
      <c r="B24" s="63">
        <v>45</v>
      </c>
      <c r="C24" s="63">
        <v>260</v>
      </c>
      <c r="D24" s="64">
        <f t="shared" si="6"/>
        <v>40</v>
      </c>
      <c r="E24" s="63">
        <v>11</v>
      </c>
      <c r="F24" s="63">
        <f t="shared" si="0"/>
        <v>305</v>
      </c>
      <c r="G24" s="63">
        <v>45</v>
      </c>
      <c r="H24" s="63">
        <v>117</v>
      </c>
      <c r="I24" s="64">
        <f t="shared" si="7"/>
        <v>30</v>
      </c>
      <c r="J24" s="63">
        <v>4</v>
      </c>
      <c r="K24" s="63">
        <f t="shared" si="1"/>
        <v>162</v>
      </c>
      <c r="L24" s="63">
        <v>105</v>
      </c>
      <c r="M24" s="63">
        <v>645</v>
      </c>
      <c r="N24" s="64">
        <f t="shared" si="8"/>
        <v>50</v>
      </c>
      <c r="O24" s="63">
        <v>20</v>
      </c>
      <c r="P24" s="63">
        <f t="shared" si="2"/>
        <v>750</v>
      </c>
      <c r="Q24" s="63">
        <v>45</v>
      </c>
      <c r="R24" s="63">
        <v>267</v>
      </c>
      <c r="S24" s="64">
        <f t="shared" si="9"/>
        <v>51</v>
      </c>
      <c r="T24" s="63">
        <v>6</v>
      </c>
      <c r="U24" s="63">
        <f t="shared" si="3"/>
        <v>312</v>
      </c>
      <c r="V24" s="63">
        <v>45</v>
      </c>
      <c r="W24" s="65">
        <v>223</v>
      </c>
      <c r="X24" s="64">
        <f t="shared" si="12"/>
        <v>59</v>
      </c>
      <c r="Y24" s="63"/>
      <c r="Z24" s="63">
        <f t="shared" si="13"/>
        <v>268</v>
      </c>
      <c r="AA24" s="63">
        <v>35</v>
      </c>
      <c r="AB24" s="63">
        <v>120</v>
      </c>
      <c r="AC24" s="64">
        <f t="shared" si="14"/>
        <v>30</v>
      </c>
      <c r="AD24" s="63">
        <v>0</v>
      </c>
      <c r="AE24" s="63">
        <f t="shared" si="15"/>
        <v>155</v>
      </c>
      <c r="AF24" s="64">
        <f t="shared" si="4"/>
        <v>320</v>
      </c>
      <c r="AG24" s="64">
        <f t="shared" si="4"/>
        <v>1632</v>
      </c>
      <c r="AH24" s="64">
        <f t="shared" si="10"/>
        <v>260</v>
      </c>
      <c r="AI24" s="64">
        <f t="shared" si="11"/>
        <v>41</v>
      </c>
      <c r="AJ24" s="63">
        <f t="shared" si="5"/>
        <v>1952</v>
      </c>
    </row>
    <row r="25" spans="1:36" ht="12" customHeight="1">
      <c r="A25" s="55" t="s">
        <v>54</v>
      </c>
      <c r="B25" s="63">
        <v>90</v>
      </c>
      <c r="C25" s="63">
        <v>254</v>
      </c>
      <c r="D25" s="64">
        <f t="shared" si="6"/>
        <v>40</v>
      </c>
      <c r="E25" s="63">
        <v>10</v>
      </c>
      <c r="F25" s="63">
        <f t="shared" ref="F25:F41" si="16">SUM(B25+C25)</f>
        <v>344</v>
      </c>
      <c r="G25" s="63">
        <v>45</v>
      </c>
      <c r="H25" s="63">
        <v>126</v>
      </c>
      <c r="I25" s="64">
        <f t="shared" si="7"/>
        <v>32</v>
      </c>
      <c r="J25" s="63">
        <v>8</v>
      </c>
      <c r="K25" s="63">
        <f t="shared" ref="K25:K41" si="17">SUM(G25+H25)</f>
        <v>171</v>
      </c>
      <c r="L25" s="63">
        <v>105</v>
      </c>
      <c r="M25" s="63">
        <v>670</v>
      </c>
      <c r="N25" s="64">
        <f t="shared" si="8"/>
        <v>60</v>
      </c>
      <c r="O25" s="63">
        <v>20</v>
      </c>
      <c r="P25" s="63">
        <f t="shared" ref="P25:P41" si="18">SUM(L25+M25)</f>
        <v>775</v>
      </c>
      <c r="Q25" s="63">
        <v>90</v>
      </c>
      <c r="R25" s="63">
        <v>252</v>
      </c>
      <c r="S25" s="64">
        <f t="shared" si="9"/>
        <v>54</v>
      </c>
      <c r="T25" s="63">
        <v>10</v>
      </c>
      <c r="U25" s="63">
        <f t="shared" ref="U25:U41" si="19">SUM(Q25+R25)</f>
        <v>342</v>
      </c>
      <c r="V25" s="63">
        <v>90</v>
      </c>
      <c r="W25" s="65">
        <v>215</v>
      </c>
      <c r="X25" s="64">
        <f t="shared" si="12"/>
        <v>53</v>
      </c>
      <c r="Y25" s="63"/>
      <c r="Z25" s="63">
        <f t="shared" si="13"/>
        <v>305</v>
      </c>
      <c r="AA25" s="63">
        <v>45</v>
      </c>
      <c r="AB25" s="63">
        <v>126</v>
      </c>
      <c r="AC25" s="64">
        <f t="shared" si="14"/>
        <v>29</v>
      </c>
      <c r="AD25" s="63">
        <v>0</v>
      </c>
      <c r="AE25" s="63">
        <f t="shared" si="15"/>
        <v>171</v>
      </c>
      <c r="AF25" s="64">
        <f t="shared" ref="AF25:AG41" si="20">SUM(B25+G25+L25+Q25+V25+AA25)</f>
        <v>465</v>
      </c>
      <c r="AG25" s="64">
        <f t="shared" si="20"/>
        <v>1643</v>
      </c>
      <c r="AH25" s="64">
        <f t="shared" si="10"/>
        <v>268</v>
      </c>
      <c r="AI25" s="64">
        <f t="shared" si="11"/>
        <v>48</v>
      </c>
      <c r="AJ25" s="63">
        <f t="shared" ref="AJ25:AJ41" si="21">SUM(AF25+AG25)</f>
        <v>2108</v>
      </c>
    </row>
    <row r="26" spans="1:36" ht="12" customHeight="1">
      <c r="A26" s="56" t="s">
        <v>55</v>
      </c>
      <c r="B26" s="63">
        <v>45</v>
      </c>
      <c r="C26" s="63">
        <v>294</v>
      </c>
      <c r="D26" s="64">
        <f t="shared" ref="D26:D39" si="22">SUM(F25-C26-E25)</f>
        <v>40</v>
      </c>
      <c r="E26" s="63">
        <v>8</v>
      </c>
      <c r="F26" s="63">
        <f t="shared" si="16"/>
        <v>339</v>
      </c>
      <c r="G26" s="63">
        <v>45</v>
      </c>
      <c r="H26" s="63">
        <v>129</v>
      </c>
      <c r="I26" s="64">
        <f t="shared" ref="I26:I39" si="23">SUM(K25-H26-J25)</f>
        <v>34</v>
      </c>
      <c r="J26" s="63">
        <v>6</v>
      </c>
      <c r="K26" s="63">
        <f t="shared" si="17"/>
        <v>174</v>
      </c>
      <c r="L26" s="63">
        <v>90</v>
      </c>
      <c r="M26" s="63">
        <v>695</v>
      </c>
      <c r="N26" s="64">
        <f t="shared" ref="N26:N39" si="24">SUM(P25-M26-O25)</f>
        <v>60</v>
      </c>
      <c r="O26" s="63">
        <v>40</v>
      </c>
      <c r="P26" s="63">
        <f t="shared" si="18"/>
        <v>785</v>
      </c>
      <c r="Q26" s="63">
        <v>45</v>
      </c>
      <c r="R26" s="63">
        <v>276</v>
      </c>
      <c r="S26" s="64">
        <f t="shared" ref="S26:S39" si="25">SUM(U25-R26-T25)</f>
        <v>56</v>
      </c>
      <c r="T26" s="63">
        <v>11</v>
      </c>
      <c r="U26" s="63">
        <f t="shared" si="19"/>
        <v>321</v>
      </c>
      <c r="V26" s="63">
        <v>45</v>
      </c>
      <c r="W26" s="65">
        <v>244</v>
      </c>
      <c r="X26" s="64">
        <f t="shared" si="12"/>
        <v>61</v>
      </c>
      <c r="Y26" s="63">
        <v>10</v>
      </c>
      <c r="Z26" s="63">
        <f t="shared" si="13"/>
        <v>289</v>
      </c>
      <c r="AA26" s="63">
        <v>35</v>
      </c>
      <c r="AB26" s="63">
        <v>135</v>
      </c>
      <c r="AC26" s="64">
        <f t="shared" si="14"/>
        <v>36</v>
      </c>
      <c r="AD26" s="63">
        <v>10</v>
      </c>
      <c r="AE26" s="63">
        <f t="shared" si="15"/>
        <v>170</v>
      </c>
      <c r="AF26" s="64">
        <f t="shared" si="20"/>
        <v>305</v>
      </c>
      <c r="AG26" s="64">
        <f t="shared" si="20"/>
        <v>1773</v>
      </c>
      <c r="AH26" s="64">
        <f t="shared" si="10"/>
        <v>287</v>
      </c>
      <c r="AI26" s="64">
        <f t="shared" si="11"/>
        <v>85</v>
      </c>
      <c r="AJ26" s="63">
        <f t="shared" si="21"/>
        <v>2078</v>
      </c>
    </row>
    <row r="27" spans="1:36" ht="12" customHeight="1">
      <c r="A27" s="55" t="s">
        <v>56</v>
      </c>
      <c r="B27" s="63">
        <v>90</v>
      </c>
      <c r="C27" s="63">
        <v>291</v>
      </c>
      <c r="D27" s="64">
        <f t="shared" si="22"/>
        <v>40</v>
      </c>
      <c r="E27" s="63">
        <v>10</v>
      </c>
      <c r="F27" s="63">
        <f t="shared" si="16"/>
        <v>381</v>
      </c>
      <c r="G27" s="63">
        <v>45</v>
      </c>
      <c r="H27" s="63">
        <v>134</v>
      </c>
      <c r="I27" s="64">
        <f t="shared" si="23"/>
        <v>34</v>
      </c>
      <c r="J27" s="63">
        <v>3</v>
      </c>
      <c r="K27" s="63">
        <f t="shared" si="17"/>
        <v>179</v>
      </c>
      <c r="L27" s="63">
        <v>105</v>
      </c>
      <c r="M27" s="63">
        <v>685</v>
      </c>
      <c r="N27" s="64">
        <f t="shared" si="24"/>
        <v>60</v>
      </c>
      <c r="O27" s="63">
        <v>40</v>
      </c>
      <c r="P27" s="63">
        <f t="shared" si="18"/>
        <v>790</v>
      </c>
      <c r="Q27" s="63">
        <v>90</v>
      </c>
      <c r="R27" s="63">
        <v>260</v>
      </c>
      <c r="S27" s="64">
        <f t="shared" si="25"/>
        <v>50</v>
      </c>
      <c r="T27" s="63">
        <v>10</v>
      </c>
      <c r="U27" s="63">
        <f t="shared" si="19"/>
        <v>350</v>
      </c>
      <c r="V27" s="63">
        <v>90</v>
      </c>
      <c r="W27" s="65">
        <v>222</v>
      </c>
      <c r="X27" s="64">
        <f t="shared" si="12"/>
        <v>57</v>
      </c>
      <c r="Y27" s="63">
        <v>10</v>
      </c>
      <c r="Z27" s="63">
        <f t="shared" si="13"/>
        <v>312</v>
      </c>
      <c r="AA27" s="63">
        <v>45</v>
      </c>
      <c r="AB27" s="63">
        <v>126</v>
      </c>
      <c r="AC27" s="64">
        <f t="shared" si="14"/>
        <v>34</v>
      </c>
      <c r="AD27" s="63">
        <v>10</v>
      </c>
      <c r="AE27" s="63">
        <f t="shared" si="15"/>
        <v>171</v>
      </c>
      <c r="AF27" s="64">
        <f t="shared" si="20"/>
        <v>465</v>
      </c>
      <c r="AG27" s="64">
        <f t="shared" si="20"/>
        <v>1718</v>
      </c>
      <c r="AH27" s="64">
        <f>SUM(AJ26-AG27-AI26)</f>
        <v>275</v>
      </c>
      <c r="AI27" s="64">
        <f t="shared" ref="AI27:AI41" si="26">SUM(E27+J27+O27+T27+Y27+AD27)</f>
        <v>83</v>
      </c>
      <c r="AJ27" s="63">
        <f t="shared" si="21"/>
        <v>2183</v>
      </c>
    </row>
    <row r="28" spans="1:36" ht="12" customHeight="1">
      <c r="A28" s="56" t="s">
        <v>57</v>
      </c>
      <c r="B28" s="63">
        <v>45</v>
      </c>
      <c r="C28" s="63">
        <v>321</v>
      </c>
      <c r="D28" s="64">
        <f t="shared" si="22"/>
        <v>50</v>
      </c>
      <c r="E28" s="63">
        <v>10</v>
      </c>
      <c r="F28" s="63">
        <f t="shared" si="16"/>
        <v>366</v>
      </c>
      <c r="G28" s="63">
        <v>45</v>
      </c>
      <c r="H28" s="63">
        <v>141</v>
      </c>
      <c r="I28" s="64">
        <f t="shared" si="23"/>
        <v>35</v>
      </c>
      <c r="J28" s="63">
        <v>8</v>
      </c>
      <c r="K28" s="63">
        <f t="shared" si="17"/>
        <v>186</v>
      </c>
      <c r="L28" s="63">
        <v>90</v>
      </c>
      <c r="M28" s="63">
        <v>690</v>
      </c>
      <c r="N28" s="64">
        <f t="shared" si="24"/>
        <v>60</v>
      </c>
      <c r="O28" s="63">
        <v>20</v>
      </c>
      <c r="P28" s="63">
        <f t="shared" si="18"/>
        <v>780</v>
      </c>
      <c r="Q28" s="63">
        <v>45</v>
      </c>
      <c r="R28" s="63">
        <v>284</v>
      </c>
      <c r="S28" s="64">
        <f t="shared" si="25"/>
        <v>56</v>
      </c>
      <c r="T28" s="63">
        <v>10</v>
      </c>
      <c r="U28" s="63">
        <f t="shared" si="19"/>
        <v>329</v>
      </c>
      <c r="V28" s="63">
        <v>45</v>
      </c>
      <c r="W28" s="65">
        <v>237</v>
      </c>
      <c r="X28" s="64">
        <f t="shared" si="12"/>
        <v>65</v>
      </c>
      <c r="Y28" s="63">
        <v>10</v>
      </c>
      <c r="Z28" s="63">
        <f t="shared" si="13"/>
        <v>282</v>
      </c>
      <c r="AA28" s="63">
        <v>35</v>
      </c>
      <c r="AB28" s="63">
        <v>122</v>
      </c>
      <c r="AC28" s="64">
        <f t="shared" si="14"/>
        <v>39</v>
      </c>
      <c r="AD28" s="63">
        <v>10</v>
      </c>
      <c r="AE28" s="63">
        <f t="shared" si="15"/>
        <v>157</v>
      </c>
      <c r="AF28" s="64">
        <f t="shared" si="20"/>
        <v>305</v>
      </c>
      <c r="AG28" s="64">
        <f t="shared" si="20"/>
        <v>1795</v>
      </c>
      <c r="AH28" s="64">
        <f>SUM(AJ27-AG28-AI27)</f>
        <v>305</v>
      </c>
      <c r="AI28" s="64">
        <f t="shared" si="26"/>
        <v>68</v>
      </c>
      <c r="AJ28" s="63">
        <f t="shared" si="21"/>
        <v>2100</v>
      </c>
    </row>
    <row r="29" spans="1:36" ht="12" customHeight="1">
      <c r="A29" s="55" t="s">
        <v>58</v>
      </c>
      <c r="B29" s="63">
        <v>90</v>
      </c>
      <c r="C29" s="63">
        <v>306</v>
      </c>
      <c r="D29" s="64">
        <f t="shared" si="22"/>
        <v>50</v>
      </c>
      <c r="E29" s="63">
        <v>8</v>
      </c>
      <c r="F29" s="63">
        <f t="shared" si="16"/>
        <v>396</v>
      </c>
      <c r="G29" s="63">
        <v>45</v>
      </c>
      <c r="H29" s="63">
        <v>140</v>
      </c>
      <c r="I29" s="64">
        <f t="shared" si="23"/>
        <v>38</v>
      </c>
      <c r="J29" s="63">
        <v>8</v>
      </c>
      <c r="K29" s="63">
        <f t="shared" si="17"/>
        <v>185</v>
      </c>
      <c r="L29" s="63">
        <v>135</v>
      </c>
      <c r="M29" s="63">
        <v>700</v>
      </c>
      <c r="N29" s="64">
        <f t="shared" si="24"/>
        <v>60</v>
      </c>
      <c r="O29" s="63">
        <v>20</v>
      </c>
      <c r="P29" s="63">
        <f t="shared" si="18"/>
        <v>835</v>
      </c>
      <c r="Q29" s="63">
        <v>90</v>
      </c>
      <c r="R29" s="63">
        <v>267</v>
      </c>
      <c r="S29" s="64">
        <f t="shared" si="25"/>
        <v>52</v>
      </c>
      <c r="T29" s="63">
        <v>10</v>
      </c>
      <c r="U29" s="63">
        <f t="shared" si="19"/>
        <v>357</v>
      </c>
      <c r="V29" s="63">
        <v>90</v>
      </c>
      <c r="W29" s="65">
        <v>215</v>
      </c>
      <c r="X29" s="64">
        <f t="shared" si="12"/>
        <v>57</v>
      </c>
      <c r="Y29" s="63">
        <v>10</v>
      </c>
      <c r="Z29" s="63">
        <f t="shared" si="13"/>
        <v>305</v>
      </c>
      <c r="AA29" s="63">
        <v>45</v>
      </c>
      <c r="AB29" s="63">
        <v>129</v>
      </c>
      <c r="AC29" s="64">
        <f t="shared" si="14"/>
        <v>18</v>
      </c>
      <c r="AD29" s="63">
        <v>10</v>
      </c>
      <c r="AE29" s="63">
        <f t="shared" si="15"/>
        <v>174</v>
      </c>
      <c r="AF29" s="64">
        <f t="shared" si="20"/>
        <v>495</v>
      </c>
      <c r="AG29" s="64">
        <f t="shared" si="20"/>
        <v>1757</v>
      </c>
      <c r="AH29" s="64">
        <f>SUM(AJ28-AG29-AI28)</f>
        <v>275</v>
      </c>
      <c r="AI29" s="64">
        <f t="shared" si="26"/>
        <v>66</v>
      </c>
      <c r="AJ29" s="63">
        <f t="shared" si="21"/>
        <v>2252</v>
      </c>
    </row>
    <row r="30" spans="1:36" ht="12" customHeight="1">
      <c r="A30" s="57" t="s">
        <v>62</v>
      </c>
      <c r="B30" s="63">
        <v>45</v>
      </c>
      <c r="C30" s="63">
        <v>338</v>
      </c>
      <c r="D30" s="64">
        <f t="shared" si="22"/>
        <v>50</v>
      </c>
      <c r="E30" s="63">
        <v>10</v>
      </c>
      <c r="F30" s="63">
        <f t="shared" si="16"/>
        <v>383</v>
      </c>
      <c r="G30" s="63">
        <v>45</v>
      </c>
      <c r="H30" s="63">
        <v>140</v>
      </c>
      <c r="I30" s="64">
        <f t="shared" si="23"/>
        <v>37</v>
      </c>
      <c r="J30" s="63">
        <v>8</v>
      </c>
      <c r="K30" s="63">
        <f t="shared" si="17"/>
        <v>185</v>
      </c>
      <c r="L30" s="63">
        <v>90</v>
      </c>
      <c r="M30" s="63">
        <v>755</v>
      </c>
      <c r="N30" s="64">
        <f t="shared" si="24"/>
        <v>60</v>
      </c>
      <c r="O30" s="63">
        <v>20</v>
      </c>
      <c r="P30" s="63">
        <f t="shared" si="18"/>
        <v>845</v>
      </c>
      <c r="Q30" s="63">
        <v>45</v>
      </c>
      <c r="R30" s="63">
        <v>292</v>
      </c>
      <c r="S30" s="64">
        <f t="shared" si="25"/>
        <v>55</v>
      </c>
      <c r="T30" s="63">
        <v>10</v>
      </c>
      <c r="U30" s="63">
        <f t="shared" si="19"/>
        <v>337</v>
      </c>
      <c r="V30" s="63">
        <v>45</v>
      </c>
      <c r="W30" s="65">
        <v>235</v>
      </c>
      <c r="X30" s="64">
        <f t="shared" si="12"/>
        <v>60</v>
      </c>
      <c r="Y30" s="63">
        <v>10</v>
      </c>
      <c r="Z30" s="63">
        <f t="shared" si="13"/>
        <v>280</v>
      </c>
      <c r="AA30" s="63">
        <v>45</v>
      </c>
      <c r="AB30" s="63">
        <v>130</v>
      </c>
      <c r="AC30" s="64">
        <f t="shared" si="14"/>
        <v>34</v>
      </c>
      <c r="AD30" s="63">
        <v>10</v>
      </c>
      <c r="AE30" s="63">
        <f t="shared" si="15"/>
        <v>175</v>
      </c>
      <c r="AF30" s="64">
        <f t="shared" si="20"/>
        <v>315</v>
      </c>
      <c r="AG30" s="64">
        <f t="shared" si="20"/>
        <v>1890</v>
      </c>
      <c r="AH30" s="64">
        <f>SUM(AJ29-AG30-AI29)</f>
        <v>296</v>
      </c>
      <c r="AI30" s="64">
        <f t="shared" si="26"/>
        <v>68</v>
      </c>
      <c r="AJ30" s="63">
        <f t="shared" si="21"/>
        <v>2205</v>
      </c>
    </row>
    <row r="31" spans="1:36" ht="12" customHeight="1">
      <c r="A31" s="55" t="s">
        <v>63</v>
      </c>
      <c r="B31" s="63">
        <v>90</v>
      </c>
      <c r="C31" s="63">
        <v>323</v>
      </c>
      <c r="D31" s="64">
        <f t="shared" si="22"/>
        <v>50</v>
      </c>
      <c r="E31" s="63">
        <v>15</v>
      </c>
      <c r="F31" s="63">
        <f t="shared" si="16"/>
        <v>413</v>
      </c>
      <c r="G31" s="63">
        <v>45</v>
      </c>
      <c r="H31" s="63">
        <v>140</v>
      </c>
      <c r="I31" s="64">
        <f t="shared" si="23"/>
        <v>37</v>
      </c>
      <c r="J31" s="63">
        <v>8</v>
      </c>
      <c r="K31" s="63">
        <f t="shared" si="17"/>
        <v>185</v>
      </c>
      <c r="L31" s="63">
        <v>135</v>
      </c>
      <c r="M31" s="63">
        <v>765</v>
      </c>
      <c r="N31" s="64">
        <f t="shared" si="24"/>
        <v>60</v>
      </c>
      <c r="O31" s="63">
        <v>20</v>
      </c>
      <c r="P31" s="63">
        <f t="shared" si="18"/>
        <v>900</v>
      </c>
      <c r="Q31" s="63">
        <v>90</v>
      </c>
      <c r="R31" s="63">
        <v>272</v>
      </c>
      <c r="S31" s="64">
        <f t="shared" si="25"/>
        <v>55</v>
      </c>
      <c r="T31" s="63">
        <v>15</v>
      </c>
      <c r="U31" s="63">
        <f t="shared" si="19"/>
        <v>362</v>
      </c>
      <c r="V31" s="63">
        <v>90</v>
      </c>
      <c r="W31" s="65">
        <f t="shared" ref="W31:W41" si="27">(Z30-Y30)-((Z30-Y30)*0.21)</f>
        <v>213.3</v>
      </c>
      <c r="X31" s="64">
        <f t="shared" si="12"/>
        <v>56.699999999999989</v>
      </c>
      <c r="Y31" s="63">
        <v>10</v>
      </c>
      <c r="Z31" s="63">
        <v>303</v>
      </c>
      <c r="AA31" s="63">
        <v>45</v>
      </c>
      <c r="AB31" s="63">
        <v>131</v>
      </c>
      <c r="AC31" s="64">
        <f t="shared" si="14"/>
        <v>34</v>
      </c>
      <c r="AD31" s="63">
        <v>10</v>
      </c>
      <c r="AE31" s="63">
        <f t="shared" si="15"/>
        <v>176</v>
      </c>
      <c r="AF31" s="64">
        <f t="shared" si="20"/>
        <v>495</v>
      </c>
      <c r="AG31" s="64">
        <f t="shared" si="20"/>
        <v>1844.3</v>
      </c>
      <c r="AH31" s="64">
        <f>SUM(AJ30-AG31-AI30)</f>
        <v>292.70000000000005</v>
      </c>
      <c r="AI31" s="64">
        <f t="shared" si="26"/>
        <v>78</v>
      </c>
      <c r="AJ31" s="63">
        <f t="shared" si="21"/>
        <v>2339.3000000000002</v>
      </c>
    </row>
    <row r="32" spans="1:36" ht="12" customHeight="1">
      <c r="A32" s="57" t="s">
        <v>64</v>
      </c>
      <c r="B32" s="63">
        <v>45</v>
      </c>
      <c r="C32" s="63">
        <v>348</v>
      </c>
      <c r="D32" s="64">
        <f t="shared" si="22"/>
        <v>50</v>
      </c>
      <c r="E32" s="63">
        <v>20</v>
      </c>
      <c r="F32" s="63">
        <f t="shared" si="16"/>
        <v>393</v>
      </c>
      <c r="G32" s="63">
        <v>45</v>
      </c>
      <c r="H32" s="63">
        <v>142</v>
      </c>
      <c r="I32" s="64">
        <f t="shared" si="23"/>
        <v>35</v>
      </c>
      <c r="J32" s="63">
        <v>8</v>
      </c>
      <c r="K32" s="63">
        <f t="shared" si="17"/>
        <v>187</v>
      </c>
      <c r="L32" s="63">
        <v>90</v>
      </c>
      <c r="M32" s="63">
        <v>820</v>
      </c>
      <c r="N32" s="64">
        <f t="shared" si="24"/>
        <v>60</v>
      </c>
      <c r="O32" s="63">
        <v>30</v>
      </c>
      <c r="P32" s="63">
        <f t="shared" si="18"/>
        <v>910</v>
      </c>
      <c r="Q32" s="63">
        <v>45</v>
      </c>
      <c r="R32" s="63">
        <v>294</v>
      </c>
      <c r="S32" s="64">
        <f t="shared" si="25"/>
        <v>53</v>
      </c>
      <c r="T32" s="63">
        <v>15</v>
      </c>
      <c r="U32" s="63">
        <f t="shared" si="19"/>
        <v>339</v>
      </c>
      <c r="V32" s="63">
        <v>45</v>
      </c>
      <c r="W32" s="65">
        <f t="shared" si="27"/>
        <v>231.47</v>
      </c>
      <c r="X32" s="64">
        <f t="shared" si="12"/>
        <v>61.53</v>
      </c>
      <c r="Y32" s="63">
        <v>11</v>
      </c>
      <c r="Z32" s="63">
        <v>276</v>
      </c>
      <c r="AA32" s="63">
        <v>45</v>
      </c>
      <c r="AB32" s="63">
        <f t="shared" ref="AB32:AB41" si="28">(AE31-AD31)-((AE31-AD31)*0.2)</f>
        <v>132.80000000000001</v>
      </c>
      <c r="AC32" s="64">
        <f t="shared" si="14"/>
        <v>33.199999999999989</v>
      </c>
      <c r="AD32" s="63">
        <v>10</v>
      </c>
      <c r="AE32" s="63">
        <f t="shared" si="15"/>
        <v>177.8</v>
      </c>
      <c r="AF32" s="64">
        <f t="shared" si="20"/>
        <v>315</v>
      </c>
      <c r="AG32" s="64">
        <f t="shared" si="20"/>
        <v>1968.27</v>
      </c>
      <c r="AH32" s="64">
        <v>293</v>
      </c>
      <c r="AI32" s="64">
        <f t="shared" si="26"/>
        <v>94</v>
      </c>
      <c r="AJ32" s="63">
        <f t="shared" si="21"/>
        <v>2283.27</v>
      </c>
    </row>
    <row r="33" spans="1:37" ht="12" customHeight="1">
      <c r="A33" s="55" t="s">
        <v>65</v>
      </c>
      <c r="B33" s="63">
        <v>90</v>
      </c>
      <c r="C33" s="63">
        <v>323</v>
      </c>
      <c r="D33" s="64">
        <f t="shared" si="22"/>
        <v>50</v>
      </c>
      <c r="E33" s="63">
        <v>20</v>
      </c>
      <c r="F33" s="63">
        <f t="shared" si="16"/>
        <v>413</v>
      </c>
      <c r="G33" s="63">
        <v>45</v>
      </c>
      <c r="H33" s="63">
        <v>144</v>
      </c>
      <c r="I33" s="64">
        <f t="shared" si="23"/>
        <v>35</v>
      </c>
      <c r="J33" s="63">
        <v>8</v>
      </c>
      <c r="K33" s="63">
        <f t="shared" si="17"/>
        <v>189</v>
      </c>
      <c r="L33" s="63">
        <v>135</v>
      </c>
      <c r="M33" s="63">
        <v>810</v>
      </c>
      <c r="N33" s="64">
        <f t="shared" si="24"/>
        <v>70</v>
      </c>
      <c r="O33" s="63">
        <v>30</v>
      </c>
      <c r="P33" s="63">
        <f t="shared" si="18"/>
        <v>945</v>
      </c>
      <c r="Q33" s="63">
        <v>90</v>
      </c>
      <c r="R33" s="63">
        <v>274</v>
      </c>
      <c r="S33" s="64">
        <f t="shared" si="25"/>
        <v>50</v>
      </c>
      <c r="T33" s="63">
        <v>15</v>
      </c>
      <c r="U33" s="63">
        <f t="shared" si="19"/>
        <v>364</v>
      </c>
      <c r="V33" s="63">
        <v>90</v>
      </c>
      <c r="W33" s="65">
        <f t="shared" si="27"/>
        <v>209.35</v>
      </c>
      <c r="X33" s="64">
        <f t="shared" ref="X33:X39" si="29">SUM(Z32-W33-Y32)</f>
        <v>55.650000000000006</v>
      </c>
      <c r="Y33" s="63">
        <v>15</v>
      </c>
      <c r="Z33" s="63">
        <v>303</v>
      </c>
      <c r="AA33" s="63">
        <v>45</v>
      </c>
      <c r="AB33" s="63">
        <f t="shared" si="28"/>
        <v>134.24</v>
      </c>
      <c r="AC33" s="64">
        <f t="shared" ref="AC33:AC41" si="30">SUM(AE32-AB33-AD32)</f>
        <v>33.56</v>
      </c>
      <c r="AD33" s="63">
        <v>10</v>
      </c>
      <c r="AE33" s="63">
        <f t="shared" ref="AE33:AE41" si="31">SUM(AA33+AB33)</f>
        <v>179.24</v>
      </c>
      <c r="AF33" s="64">
        <f t="shared" si="20"/>
        <v>495</v>
      </c>
      <c r="AG33" s="64">
        <f t="shared" si="20"/>
        <v>1894.59</v>
      </c>
      <c r="AH33" s="64">
        <v>294</v>
      </c>
      <c r="AI33" s="64">
        <f t="shared" si="26"/>
        <v>98</v>
      </c>
      <c r="AJ33" s="63">
        <f t="shared" si="21"/>
        <v>2389.59</v>
      </c>
    </row>
    <row r="34" spans="1:37" ht="12" customHeight="1">
      <c r="A34" s="57" t="s">
        <v>66</v>
      </c>
      <c r="B34" s="63">
        <v>45</v>
      </c>
      <c r="C34" s="63">
        <v>343</v>
      </c>
      <c r="D34" s="64">
        <f t="shared" si="22"/>
        <v>50</v>
      </c>
      <c r="E34" s="63">
        <v>20</v>
      </c>
      <c r="F34" s="63">
        <f t="shared" si="16"/>
        <v>388</v>
      </c>
      <c r="G34" s="63">
        <v>45</v>
      </c>
      <c r="H34" s="63">
        <v>146</v>
      </c>
      <c r="I34" s="64">
        <f t="shared" si="23"/>
        <v>35</v>
      </c>
      <c r="J34" s="63">
        <v>8</v>
      </c>
      <c r="K34" s="63">
        <f t="shared" si="17"/>
        <v>191</v>
      </c>
      <c r="L34" s="63">
        <v>90</v>
      </c>
      <c r="M34" s="63">
        <v>845</v>
      </c>
      <c r="N34" s="64">
        <f t="shared" si="24"/>
        <v>70</v>
      </c>
      <c r="O34" s="63">
        <v>40</v>
      </c>
      <c r="P34" s="63">
        <f t="shared" si="18"/>
        <v>935</v>
      </c>
      <c r="Q34" s="63">
        <v>45</v>
      </c>
      <c r="R34" s="63">
        <v>307</v>
      </c>
      <c r="S34" s="64">
        <f t="shared" si="25"/>
        <v>42</v>
      </c>
      <c r="T34" s="63">
        <v>15</v>
      </c>
      <c r="U34" s="63">
        <f t="shared" si="19"/>
        <v>352</v>
      </c>
      <c r="V34" s="63">
        <v>45</v>
      </c>
      <c r="W34" s="65">
        <f t="shared" si="27"/>
        <v>227.52</v>
      </c>
      <c r="X34" s="64">
        <f t="shared" si="29"/>
        <v>60.47999999999999</v>
      </c>
      <c r="Y34" s="63">
        <v>11</v>
      </c>
      <c r="Z34" s="63">
        <v>270</v>
      </c>
      <c r="AA34" s="63">
        <v>45</v>
      </c>
      <c r="AB34" s="63">
        <f t="shared" si="28"/>
        <v>135.392</v>
      </c>
      <c r="AC34" s="64">
        <f t="shared" si="30"/>
        <v>33.848000000000013</v>
      </c>
      <c r="AD34" s="63">
        <v>10</v>
      </c>
      <c r="AE34" s="63">
        <f t="shared" si="31"/>
        <v>180.392</v>
      </c>
      <c r="AF34" s="64">
        <f t="shared" si="20"/>
        <v>315</v>
      </c>
      <c r="AG34" s="64">
        <f t="shared" si="20"/>
        <v>2003.912</v>
      </c>
      <c r="AH34" s="64">
        <v>291</v>
      </c>
      <c r="AI34" s="64">
        <f t="shared" si="26"/>
        <v>104</v>
      </c>
      <c r="AJ34" s="63">
        <f t="shared" si="21"/>
        <v>2318.9120000000003</v>
      </c>
    </row>
    <row r="35" spans="1:37" ht="12" customHeight="1">
      <c r="A35" s="55" t="s">
        <v>67</v>
      </c>
      <c r="B35" s="63">
        <v>90</v>
      </c>
      <c r="C35" s="63">
        <v>318</v>
      </c>
      <c r="D35" s="64">
        <f t="shared" si="22"/>
        <v>50</v>
      </c>
      <c r="E35" s="63">
        <v>15</v>
      </c>
      <c r="F35" s="63">
        <f t="shared" si="16"/>
        <v>408</v>
      </c>
      <c r="G35" s="63">
        <v>45</v>
      </c>
      <c r="H35" s="63">
        <v>148</v>
      </c>
      <c r="I35" s="64">
        <f t="shared" si="23"/>
        <v>35</v>
      </c>
      <c r="J35" s="63">
        <v>8</v>
      </c>
      <c r="K35" s="63">
        <f t="shared" si="17"/>
        <v>193</v>
      </c>
      <c r="L35" s="63">
        <v>135</v>
      </c>
      <c r="M35" s="63">
        <v>825</v>
      </c>
      <c r="N35" s="64">
        <f t="shared" si="24"/>
        <v>70</v>
      </c>
      <c r="O35" s="63">
        <v>50</v>
      </c>
      <c r="P35" s="63">
        <f t="shared" si="18"/>
        <v>960</v>
      </c>
      <c r="Q35" s="63">
        <v>90</v>
      </c>
      <c r="R35" s="63">
        <v>284</v>
      </c>
      <c r="S35" s="64">
        <f t="shared" si="25"/>
        <v>53</v>
      </c>
      <c r="T35" s="63">
        <v>15</v>
      </c>
      <c r="U35" s="63">
        <f t="shared" si="19"/>
        <v>374</v>
      </c>
      <c r="V35" s="63">
        <v>90</v>
      </c>
      <c r="W35" s="65">
        <f t="shared" si="27"/>
        <v>204.61</v>
      </c>
      <c r="X35" s="64">
        <f t="shared" si="29"/>
        <v>54.389999999999986</v>
      </c>
      <c r="Y35" s="63">
        <v>15</v>
      </c>
      <c r="Z35" s="63">
        <v>295</v>
      </c>
      <c r="AA35" s="63">
        <v>45</v>
      </c>
      <c r="AB35" s="63">
        <f t="shared" si="28"/>
        <v>136.31360000000001</v>
      </c>
      <c r="AC35" s="64">
        <f t="shared" si="30"/>
        <v>34.078399999999988</v>
      </c>
      <c r="AD35" s="63">
        <v>10</v>
      </c>
      <c r="AE35" s="63">
        <f t="shared" si="31"/>
        <v>181.31360000000001</v>
      </c>
      <c r="AF35" s="64">
        <f t="shared" si="20"/>
        <v>495</v>
      </c>
      <c r="AG35" s="64">
        <f t="shared" si="20"/>
        <v>1915.9236000000001</v>
      </c>
      <c r="AH35" s="64">
        <v>296</v>
      </c>
      <c r="AI35" s="64">
        <f t="shared" si="26"/>
        <v>113</v>
      </c>
      <c r="AJ35" s="63">
        <f t="shared" si="21"/>
        <v>2410.9236000000001</v>
      </c>
    </row>
    <row r="36" spans="1:37" ht="12" customHeight="1">
      <c r="A36" s="57" t="s">
        <v>68</v>
      </c>
      <c r="B36" s="63">
        <v>45</v>
      </c>
      <c r="C36" s="63">
        <v>342</v>
      </c>
      <c r="D36" s="64">
        <f t="shared" si="22"/>
        <v>51</v>
      </c>
      <c r="E36" s="63">
        <v>20</v>
      </c>
      <c r="F36" s="63">
        <f t="shared" si="16"/>
        <v>387</v>
      </c>
      <c r="G36" s="63">
        <v>45</v>
      </c>
      <c r="H36" s="63">
        <v>150</v>
      </c>
      <c r="I36" s="64">
        <f t="shared" si="23"/>
        <v>35</v>
      </c>
      <c r="J36" s="63">
        <v>8</v>
      </c>
      <c r="K36" s="63">
        <f t="shared" si="17"/>
        <v>195</v>
      </c>
      <c r="L36" s="63">
        <v>90</v>
      </c>
      <c r="M36" s="63">
        <v>850</v>
      </c>
      <c r="N36" s="64">
        <f t="shared" si="24"/>
        <v>60</v>
      </c>
      <c r="O36" s="63">
        <v>50</v>
      </c>
      <c r="P36" s="63">
        <f t="shared" si="18"/>
        <v>940</v>
      </c>
      <c r="Q36" s="63">
        <v>45</v>
      </c>
      <c r="R36" s="63">
        <v>312</v>
      </c>
      <c r="S36" s="64">
        <f t="shared" si="25"/>
        <v>47</v>
      </c>
      <c r="T36" s="63">
        <v>15</v>
      </c>
      <c r="U36" s="63">
        <f t="shared" si="19"/>
        <v>357</v>
      </c>
      <c r="V36" s="63">
        <v>45</v>
      </c>
      <c r="W36" s="65">
        <f t="shared" si="27"/>
        <v>221.2</v>
      </c>
      <c r="X36" s="64">
        <f t="shared" si="29"/>
        <v>58.800000000000011</v>
      </c>
      <c r="Y36" s="63">
        <v>12</v>
      </c>
      <c r="Z36" s="63">
        <v>266</v>
      </c>
      <c r="AA36" s="63">
        <v>45</v>
      </c>
      <c r="AB36" s="63">
        <f t="shared" si="28"/>
        <v>137.05088000000001</v>
      </c>
      <c r="AC36" s="64">
        <f t="shared" si="30"/>
        <v>34.262720000000002</v>
      </c>
      <c r="AD36" s="63">
        <v>10</v>
      </c>
      <c r="AE36" s="63">
        <f t="shared" si="31"/>
        <v>182.05088000000001</v>
      </c>
      <c r="AF36" s="64">
        <f t="shared" si="20"/>
        <v>315</v>
      </c>
      <c r="AG36" s="64">
        <f t="shared" si="20"/>
        <v>2012.2508800000001</v>
      </c>
      <c r="AH36" s="64">
        <v>286</v>
      </c>
      <c r="AI36" s="64">
        <f t="shared" si="26"/>
        <v>115</v>
      </c>
      <c r="AJ36" s="63">
        <f t="shared" si="21"/>
        <v>2327.2508800000001</v>
      </c>
    </row>
    <row r="37" spans="1:37" ht="12" customHeight="1">
      <c r="A37" s="55" t="s">
        <v>69</v>
      </c>
      <c r="B37" s="63">
        <v>90</v>
      </c>
      <c r="C37" s="63">
        <v>317</v>
      </c>
      <c r="D37" s="64">
        <f t="shared" si="22"/>
        <v>50</v>
      </c>
      <c r="E37" s="63">
        <v>15</v>
      </c>
      <c r="F37" s="63">
        <f t="shared" si="16"/>
        <v>407</v>
      </c>
      <c r="G37" s="63">
        <v>45</v>
      </c>
      <c r="H37" s="63">
        <v>152</v>
      </c>
      <c r="I37" s="64">
        <f t="shared" si="23"/>
        <v>35</v>
      </c>
      <c r="J37" s="63">
        <v>8</v>
      </c>
      <c r="K37" s="63">
        <f t="shared" si="17"/>
        <v>197</v>
      </c>
      <c r="L37" s="63">
        <v>135</v>
      </c>
      <c r="M37" s="63">
        <v>815</v>
      </c>
      <c r="N37" s="64">
        <f t="shared" si="24"/>
        <v>75</v>
      </c>
      <c r="O37" s="63">
        <v>60</v>
      </c>
      <c r="P37" s="63">
        <f t="shared" si="18"/>
        <v>950</v>
      </c>
      <c r="Q37" s="63">
        <v>90</v>
      </c>
      <c r="R37" s="63">
        <f>357-47-15</f>
        <v>295</v>
      </c>
      <c r="S37" s="64">
        <f t="shared" si="25"/>
        <v>47</v>
      </c>
      <c r="T37" s="63">
        <v>15</v>
      </c>
      <c r="U37" s="63">
        <f t="shared" si="19"/>
        <v>385</v>
      </c>
      <c r="V37" s="63">
        <v>90</v>
      </c>
      <c r="W37" s="65">
        <f t="shared" si="27"/>
        <v>200.66</v>
      </c>
      <c r="X37" s="64">
        <f t="shared" si="29"/>
        <v>53.34</v>
      </c>
      <c r="Y37" s="63">
        <v>16</v>
      </c>
      <c r="Z37" s="63">
        <v>291</v>
      </c>
      <c r="AA37" s="63">
        <v>45</v>
      </c>
      <c r="AB37" s="63">
        <f t="shared" si="28"/>
        <v>137.640704</v>
      </c>
      <c r="AC37" s="64">
        <f t="shared" si="30"/>
        <v>34.410176000000007</v>
      </c>
      <c r="AD37" s="63">
        <v>10</v>
      </c>
      <c r="AE37" s="63">
        <f t="shared" si="31"/>
        <v>182.640704</v>
      </c>
      <c r="AF37" s="64">
        <f t="shared" si="20"/>
        <v>495</v>
      </c>
      <c r="AG37" s="64">
        <f t="shared" si="20"/>
        <v>1917.300704</v>
      </c>
      <c r="AH37" s="64">
        <v>295</v>
      </c>
      <c r="AI37" s="64">
        <f t="shared" si="26"/>
        <v>124</v>
      </c>
      <c r="AJ37" s="63">
        <f t="shared" si="21"/>
        <v>2412.3007040000002</v>
      </c>
    </row>
    <row r="38" spans="1:37" ht="12" customHeight="1">
      <c r="A38" s="57" t="s">
        <v>70</v>
      </c>
      <c r="B38" s="63">
        <v>45</v>
      </c>
      <c r="C38" s="63">
        <v>334</v>
      </c>
      <c r="D38" s="64">
        <f t="shared" si="22"/>
        <v>58</v>
      </c>
      <c r="E38" s="63">
        <v>20</v>
      </c>
      <c r="F38" s="63">
        <f t="shared" si="16"/>
        <v>379</v>
      </c>
      <c r="G38" s="63">
        <v>45</v>
      </c>
      <c r="H38" s="63">
        <v>154</v>
      </c>
      <c r="I38" s="64">
        <f t="shared" si="23"/>
        <v>35</v>
      </c>
      <c r="J38" s="63">
        <v>8</v>
      </c>
      <c r="K38" s="63">
        <f t="shared" si="17"/>
        <v>199</v>
      </c>
      <c r="L38" s="63">
        <v>90</v>
      </c>
      <c r="M38" s="63">
        <v>815</v>
      </c>
      <c r="N38" s="64">
        <f t="shared" si="24"/>
        <v>75</v>
      </c>
      <c r="O38" s="63">
        <v>60</v>
      </c>
      <c r="P38" s="63">
        <f t="shared" si="18"/>
        <v>905</v>
      </c>
      <c r="Q38" s="63">
        <v>45</v>
      </c>
      <c r="R38" s="63">
        <v>312</v>
      </c>
      <c r="S38" s="64">
        <f t="shared" si="25"/>
        <v>58</v>
      </c>
      <c r="T38" s="63">
        <v>15</v>
      </c>
      <c r="U38" s="63">
        <f t="shared" si="19"/>
        <v>357</v>
      </c>
      <c r="V38" s="63">
        <v>45</v>
      </c>
      <c r="W38" s="65">
        <f t="shared" si="27"/>
        <v>217.25</v>
      </c>
      <c r="X38" s="64">
        <f t="shared" si="29"/>
        <v>57.75</v>
      </c>
      <c r="Y38" s="63">
        <v>13</v>
      </c>
      <c r="Z38" s="63">
        <v>262</v>
      </c>
      <c r="AA38" s="63">
        <v>45</v>
      </c>
      <c r="AB38" s="63">
        <f t="shared" si="28"/>
        <v>138.11256320000001</v>
      </c>
      <c r="AC38" s="64">
        <f t="shared" si="30"/>
        <v>34.528140799999989</v>
      </c>
      <c r="AD38" s="63">
        <v>10</v>
      </c>
      <c r="AE38" s="63">
        <f t="shared" si="31"/>
        <v>183.11256320000001</v>
      </c>
      <c r="AF38" s="64">
        <f t="shared" si="20"/>
        <v>315</v>
      </c>
      <c r="AG38" s="64">
        <f t="shared" si="20"/>
        <v>1970.3625632000001</v>
      </c>
      <c r="AH38" s="64">
        <v>318</v>
      </c>
      <c r="AI38" s="64">
        <f t="shared" si="26"/>
        <v>126</v>
      </c>
      <c r="AJ38" s="63">
        <f t="shared" si="21"/>
        <v>2285.3625632000003</v>
      </c>
    </row>
    <row r="39" spans="1:37" ht="12" customHeight="1">
      <c r="A39" s="55" t="s">
        <v>71</v>
      </c>
      <c r="B39" s="63">
        <v>90</v>
      </c>
      <c r="C39" s="63">
        <v>309</v>
      </c>
      <c r="D39" s="64">
        <f t="shared" si="22"/>
        <v>50</v>
      </c>
      <c r="E39" s="63">
        <v>15</v>
      </c>
      <c r="F39" s="63">
        <f t="shared" si="16"/>
        <v>399</v>
      </c>
      <c r="G39" s="63">
        <v>45</v>
      </c>
      <c r="H39" s="63">
        <v>156</v>
      </c>
      <c r="I39" s="64">
        <f t="shared" si="23"/>
        <v>35</v>
      </c>
      <c r="J39" s="63">
        <v>8</v>
      </c>
      <c r="K39" s="63">
        <f t="shared" si="17"/>
        <v>201</v>
      </c>
      <c r="L39" s="63">
        <v>135</v>
      </c>
      <c r="M39" s="63">
        <v>775</v>
      </c>
      <c r="N39" s="64">
        <f t="shared" si="24"/>
        <v>70</v>
      </c>
      <c r="O39" s="63">
        <v>60</v>
      </c>
      <c r="P39" s="63">
        <f t="shared" si="18"/>
        <v>910</v>
      </c>
      <c r="Q39" s="63">
        <v>90</v>
      </c>
      <c r="R39" s="63">
        <v>289</v>
      </c>
      <c r="S39" s="64">
        <f t="shared" si="25"/>
        <v>53</v>
      </c>
      <c r="T39" s="63">
        <v>15</v>
      </c>
      <c r="U39" s="63">
        <f t="shared" si="19"/>
        <v>379</v>
      </c>
      <c r="V39" s="63">
        <v>90</v>
      </c>
      <c r="W39" s="65">
        <f t="shared" si="27"/>
        <v>196.71</v>
      </c>
      <c r="X39" s="64">
        <f t="shared" si="29"/>
        <v>52.289999999999992</v>
      </c>
      <c r="Y39" s="63">
        <v>18</v>
      </c>
      <c r="Z39" s="63">
        <v>287</v>
      </c>
      <c r="AA39" s="63">
        <v>45</v>
      </c>
      <c r="AB39" s="63">
        <f t="shared" si="28"/>
        <v>138.49005056000001</v>
      </c>
      <c r="AC39" s="64">
        <f t="shared" si="30"/>
        <v>34.622512639999997</v>
      </c>
      <c r="AD39" s="63">
        <v>10</v>
      </c>
      <c r="AE39" s="63">
        <f t="shared" si="31"/>
        <v>183.49005056000001</v>
      </c>
      <c r="AF39" s="64">
        <f t="shared" si="20"/>
        <v>495</v>
      </c>
      <c r="AG39" s="64">
        <f t="shared" si="20"/>
        <v>1864.2000505600001</v>
      </c>
      <c r="AH39" s="64">
        <v>295</v>
      </c>
      <c r="AI39" s="64">
        <f t="shared" si="26"/>
        <v>126</v>
      </c>
      <c r="AJ39" s="63">
        <f t="shared" si="21"/>
        <v>2359.2000505599999</v>
      </c>
    </row>
    <row r="40" spans="1:37" ht="12" customHeight="1">
      <c r="A40" s="57" t="s">
        <v>72</v>
      </c>
      <c r="B40" s="63">
        <v>45</v>
      </c>
      <c r="C40" s="63">
        <v>332</v>
      </c>
      <c r="D40" s="64">
        <f>SUM(F37-C40-E37)</f>
        <v>60</v>
      </c>
      <c r="E40" s="63">
        <v>20</v>
      </c>
      <c r="F40" s="63">
        <f t="shared" si="16"/>
        <v>377</v>
      </c>
      <c r="G40" s="63">
        <v>45</v>
      </c>
      <c r="H40" s="63">
        <v>158</v>
      </c>
      <c r="I40" s="64">
        <f>SUM(K37-H40-J37)</f>
        <v>31</v>
      </c>
      <c r="J40" s="63">
        <v>8</v>
      </c>
      <c r="K40" s="63">
        <f t="shared" si="17"/>
        <v>203</v>
      </c>
      <c r="L40" s="63">
        <v>90</v>
      </c>
      <c r="M40" s="63">
        <v>780</v>
      </c>
      <c r="N40" s="64">
        <f>SUM(P37-M40-O37)</f>
        <v>110</v>
      </c>
      <c r="O40" s="63">
        <v>60</v>
      </c>
      <c r="P40" s="63">
        <f t="shared" si="18"/>
        <v>870</v>
      </c>
      <c r="Q40" s="63">
        <v>45</v>
      </c>
      <c r="R40" s="63">
        <v>310</v>
      </c>
      <c r="S40" s="64">
        <f>SUM(U37-R40-T37)</f>
        <v>60</v>
      </c>
      <c r="T40" s="63">
        <v>15</v>
      </c>
      <c r="U40" s="63">
        <f t="shared" si="19"/>
        <v>355</v>
      </c>
      <c r="V40" s="63">
        <v>45</v>
      </c>
      <c r="W40" s="65">
        <f t="shared" si="27"/>
        <v>212.51</v>
      </c>
      <c r="X40" s="64">
        <f>SUM(Z37-W40-Y37)</f>
        <v>62.490000000000009</v>
      </c>
      <c r="Y40" s="63">
        <v>15</v>
      </c>
      <c r="Z40" s="63">
        <v>257</v>
      </c>
      <c r="AA40" s="63">
        <v>45</v>
      </c>
      <c r="AB40" s="63">
        <f t="shared" si="28"/>
        <v>138.79204044800002</v>
      </c>
      <c r="AC40" s="64">
        <f t="shared" si="30"/>
        <v>34.698010111999992</v>
      </c>
      <c r="AD40" s="63">
        <v>10</v>
      </c>
      <c r="AE40" s="63">
        <f t="shared" si="31"/>
        <v>183.79204044800002</v>
      </c>
      <c r="AF40" s="64">
        <f t="shared" si="20"/>
        <v>315</v>
      </c>
      <c r="AG40" s="64">
        <f t="shared" si="20"/>
        <v>1931.3020404480001</v>
      </c>
      <c r="AH40" s="64">
        <v>357</v>
      </c>
      <c r="AI40" s="64">
        <f t="shared" si="26"/>
        <v>128</v>
      </c>
      <c r="AJ40" s="63">
        <f t="shared" si="21"/>
        <v>2246.3020404480003</v>
      </c>
    </row>
    <row r="41" spans="1:37" ht="12" customHeight="1">
      <c r="A41" s="55" t="s">
        <v>73</v>
      </c>
      <c r="B41" s="63">
        <v>90</v>
      </c>
      <c r="C41" s="63">
        <v>307</v>
      </c>
      <c r="D41" s="64">
        <f>SUM(F40-C41-E40)</f>
        <v>50</v>
      </c>
      <c r="E41" s="63">
        <v>15</v>
      </c>
      <c r="F41" s="63">
        <f t="shared" si="16"/>
        <v>397</v>
      </c>
      <c r="G41" s="63">
        <v>45</v>
      </c>
      <c r="H41" s="63">
        <v>160</v>
      </c>
      <c r="I41" s="64">
        <f>SUM(K40-H41-J40)</f>
        <v>35</v>
      </c>
      <c r="J41" s="63">
        <v>8</v>
      </c>
      <c r="K41" s="63">
        <f t="shared" si="17"/>
        <v>205</v>
      </c>
      <c r="L41" s="63">
        <v>135</v>
      </c>
      <c r="M41" s="63">
        <v>745</v>
      </c>
      <c r="N41" s="64">
        <f>SUM(P40-M41-O40)</f>
        <v>65</v>
      </c>
      <c r="O41" s="63">
        <v>60</v>
      </c>
      <c r="P41" s="63">
        <f t="shared" si="18"/>
        <v>880</v>
      </c>
      <c r="Q41" s="63">
        <v>90</v>
      </c>
      <c r="R41" s="63">
        <v>289</v>
      </c>
      <c r="S41" s="64">
        <f>SUM(U40-R41-T40)</f>
        <v>51</v>
      </c>
      <c r="T41" s="63">
        <v>15</v>
      </c>
      <c r="U41" s="63">
        <f t="shared" si="19"/>
        <v>379</v>
      </c>
      <c r="V41" s="63">
        <v>90</v>
      </c>
      <c r="W41" s="65">
        <f t="shared" si="27"/>
        <v>191.18</v>
      </c>
      <c r="X41" s="64">
        <f>SUM(Z40-W41-Y40)</f>
        <v>50.819999999999993</v>
      </c>
      <c r="Y41" s="63">
        <v>20</v>
      </c>
      <c r="Z41" s="63">
        <v>281</v>
      </c>
      <c r="AA41" s="63">
        <v>45</v>
      </c>
      <c r="AB41" s="63">
        <f t="shared" si="28"/>
        <v>139.03363235840001</v>
      </c>
      <c r="AC41" s="64">
        <f t="shared" si="30"/>
        <v>34.75840808960001</v>
      </c>
      <c r="AD41" s="63">
        <v>10</v>
      </c>
      <c r="AE41" s="63">
        <f t="shared" si="31"/>
        <v>184.03363235840001</v>
      </c>
      <c r="AF41" s="64">
        <f t="shared" si="20"/>
        <v>495</v>
      </c>
      <c r="AG41" s="64">
        <f t="shared" si="20"/>
        <v>1831.2136323584</v>
      </c>
      <c r="AH41" s="64">
        <v>287</v>
      </c>
      <c r="AI41" s="64">
        <f t="shared" si="26"/>
        <v>128</v>
      </c>
      <c r="AJ41" s="63">
        <f t="shared" si="21"/>
        <v>2326.2136323584</v>
      </c>
    </row>
    <row r="42" spans="1:37" ht="12" customHeight="1">
      <c r="A42" s="58"/>
      <c r="B42" s="62"/>
      <c r="C42" s="62"/>
      <c r="E42" s="62"/>
      <c r="F42" s="62"/>
      <c r="G42" s="62"/>
      <c r="H42" s="62"/>
      <c r="J42" s="62"/>
      <c r="K42" s="62"/>
      <c r="L42" s="62"/>
      <c r="M42" s="62"/>
      <c r="O42" s="62"/>
      <c r="P42" s="62"/>
      <c r="Q42" s="62"/>
      <c r="R42" s="62"/>
      <c r="T42" s="62"/>
      <c r="U42" s="62"/>
      <c r="V42" s="62"/>
      <c r="W42" s="60"/>
      <c r="Y42" s="62"/>
      <c r="Z42" s="62"/>
      <c r="AA42" s="62"/>
      <c r="AB42" s="62"/>
      <c r="AD42" s="62"/>
      <c r="AE42" s="62"/>
      <c r="AJ42" s="62"/>
    </row>
    <row r="43" spans="1:37" s="88" customFormat="1" ht="18">
      <c r="A43" s="86"/>
      <c r="B43" s="89" t="s">
        <v>0</v>
      </c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7"/>
    </row>
    <row r="44" spans="1:37" s="84" customFormat="1" ht="15.75">
      <c r="A44" s="82"/>
      <c r="B44" s="85" t="s">
        <v>74</v>
      </c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3"/>
    </row>
    <row r="45" spans="1:37" s="79" customFormat="1">
      <c r="A45" s="78"/>
      <c r="B45" s="81" t="s">
        <v>75</v>
      </c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1"/>
      <c r="Q45" s="80"/>
      <c r="R45" s="80"/>
      <c r="S45" s="80"/>
      <c r="T45" s="80"/>
      <c r="U45" s="80"/>
      <c r="V45" s="81" t="s">
        <v>14</v>
      </c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0"/>
    </row>
    <row r="47" spans="1:37" s="70" customFormat="1" ht="11.25">
      <c r="A47" s="93"/>
      <c r="B47" s="96" t="s">
        <v>10</v>
      </c>
      <c r="C47" s="94"/>
      <c r="D47" s="95"/>
      <c r="E47" s="94"/>
      <c r="F47" s="94"/>
      <c r="G47" s="97" t="s">
        <v>11</v>
      </c>
      <c r="H47" s="94"/>
      <c r="I47" s="68"/>
      <c r="J47" s="67"/>
      <c r="K47" s="67"/>
      <c r="L47" s="94" t="s">
        <v>14</v>
      </c>
      <c r="M47" s="94"/>
      <c r="N47" s="94"/>
      <c r="O47" s="94"/>
      <c r="P47" s="94"/>
      <c r="Q47" s="69"/>
      <c r="R47" s="69"/>
      <c r="S47" s="69"/>
      <c r="T47" s="69"/>
      <c r="U47" s="69"/>
      <c r="V47" s="67"/>
      <c r="W47" s="67"/>
      <c r="X47" s="67" t="s">
        <v>76</v>
      </c>
      <c r="Y47" s="67"/>
      <c r="Z47" s="67"/>
      <c r="AA47" s="67"/>
      <c r="AB47" s="67"/>
      <c r="AC47" s="67" t="s">
        <v>77</v>
      </c>
      <c r="AD47" s="67"/>
      <c r="AE47" s="67"/>
      <c r="AF47" s="67"/>
      <c r="AG47" s="67"/>
      <c r="AH47" s="67" t="s">
        <v>14</v>
      </c>
      <c r="AI47" s="67"/>
      <c r="AJ47" s="67"/>
      <c r="AK47" s="69"/>
    </row>
    <row r="48" spans="1:37" s="92" customFormat="1" thickBot="1">
      <c r="A48" s="91"/>
      <c r="B48" s="76" t="s">
        <v>15</v>
      </c>
      <c r="C48" s="76" t="s">
        <v>16</v>
      </c>
      <c r="D48" s="76" t="s">
        <v>17</v>
      </c>
      <c r="E48" s="76" t="s">
        <v>18</v>
      </c>
      <c r="F48" s="76" t="s">
        <v>19</v>
      </c>
      <c r="G48" s="76" t="s">
        <v>15</v>
      </c>
      <c r="H48" s="76" t="s">
        <v>16</v>
      </c>
      <c r="I48" s="76" t="s">
        <v>17</v>
      </c>
      <c r="J48" s="76" t="s">
        <v>18</v>
      </c>
      <c r="K48" s="76" t="s">
        <v>19</v>
      </c>
      <c r="L48" s="76" t="s">
        <v>15</v>
      </c>
      <c r="M48" s="76" t="s">
        <v>16</v>
      </c>
      <c r="N48" s="76" t="s">
        <v>17</v>
      </c>
      <c r="O48" s="76" t="s">
        <v>18</v>
      </c>
      <c r="P48" s="76" t="s">
        <v>19</v>
      </c>
      <c r="Q48" s="90"/>
      <c r="R48" s="90"/>
      <c r="S48" s="90"/>
      <c r="T48" s="90"/>
      <c r="U48" s="90"/>
      <c r="V48" s="76" t="s">
        <v>15</v>
      </c>
      <c r="W48" s="76" t="s">
        <v>16</v>
      </c>
      <c r="X48" s="76" t="s">
        <v>17</v>
      </c>
      <c r="Y48" s="76" t="s">
        <v>18</v>
      </c>
      <c r="Z48" s="76" t="s">
        <v>19</v>
      </c>
      <c r="AA48" s="76" t="s">
        <v>15</v>
      </c>
      <c r="AB48" s="76" t="s">
        <v>16</v>
      </c>
      <c r="AC48" s="76" t="s">
        <v>17</v>
      </c>
      <c r="AD48" s="76" t="s">
        <v>18</v>
      </c>
      <c r="AE48" s="76" t="s">
        <v>19</v>
      </c>
      <c r="AF48" s="76" t="s">
        <v>15</v>
      </c>
      <c r="AG48" s="76" t="s">
        <v>16</v>
      </c>
      <c r="AH48" s="76" t="s">
        <v>17</v>
      </c>
      <c r="AI48" s="76" t="s">
        <v>18</v>
      </c>
      <c r="AJ48" s="76" t="s">
        <v>19</v>
      </c>
      <c r="AK48" s="90"/>
    </row>
    <row r="49" spans="1:36">
      <c r="A49" s="54" t="s">
        <v>38</v>
      </c>
      <c r="B49" s="63">
        <v>111</v>
      </c>
      <c r="C49" s="63">
        <v>260</v>
      </c>
      <c r="D49" s="64">
        <v>60</v>
      </c>
      <c r="E49" s="63">
        <v>0</v>
      </c>
      <c r="F49" s="63">
        <f t="shared" ref="F49:F64" si="32">SUM(B49+C49)</f>
        <v>371</v>
      </c>
      <c r="G49" s="63"/>
      <c r="H49" s="63"/>
      <c r="I49" s="64"/>
      <c r="J49" s="63"/>
      <c r="K49" s="63"/>
      <c r="L49" s="64">
        <f t="shared" ref="L49:M64" si="33">SUM(B49+G49)</f>
        <v>111</v>
      </c>
      <c r="M49" s="64">
        <f>SUM(C49+H49)</f>
        <v>260</v>
      </c>
      <c r="N49" s="64">
        <v>60</v>
      </c>
      <c r="O49" s="64">
        <f>SUM(E49+J49)</f>
        <v>0</v>
      </c>
      <c r="P49" s="63">
        <f t="shared" ref="P49:P64" si="34">SUM(L49+M49)</f>
        <v>371</v>
      </c>
      <c r="V49" s="64">
        <v>158</v>
      </c>
      <c r="W49" s="8">
        <f t="shared" ref="W49:Y64" si="35">SUM(C9+H9+M9+R9+W9+AB9)</f>
        <v>444</v>
      </c>
      <c r="X49" s="64">
        <f t="shared" si="35"/>
        <v>118</v>
      </c>
      <c r="Y49" s="64">
        <f t="shared" si="35"/>
        <v>0</v>
      </c>
      <c r="Z49" s="63">
        <f t="shared" ref="Z49:Z64" si="36">SUM(V49+W49)</f>
        <v>602</v>
      </c>
      <c r="AA49" s="64">
        <f t="shared" ref="AA49:AD64" si="37">SUM(B49+G49)</f>
        <v>111</v>
      </c>
      <c r="AB49" s="64">
        <f t="shared" si="37"/>
        <v>260</v>
      </c>
      <c r="AC49" s="64">
        <f t="shared" si="37"/>
        <v>60</v>
      </c>
      <c r="AD49" s="64">
        <f>SUM(E49+J49)</f>
        <v>0</v>
      </c>
      <c r="AE49" s="63">
        <f t="shared" ref="AE49:AE64" si="38">SUM(L49+M49)</f>
        <v>371</v>
      </c>
      <c r="AF49" s="64">
        <f t="shared" ref="AF49:AG64" si="39">SUM(V49+AA49)</f>
        <v>269</v>
      </c>
      <c r="AG49" s="64">
        <f t="shared" si="39"/>
        <v>704</v>
      </c>
      <c r="AH49" s="64">
        <f t="shared" ref="AH49:AJ64" si="40">SUM(X49+AC49)</f>
        <v>178</v>
      </c>
      <c r="AI49" s="64">
        <f t="shared" si="40"/>
        <v>0</v>
      </c>
      <c r="AJ49" s="64">
        <f t="shared" si="40"/>
        <v>973</v>
      </c>
    </row>
    <row r="50" spans="1:36">
      <c r="A50" s="55" t="s">
        <v>39</v>
      </c>
      <c r="B50" s="63">
        <v>0</v>
      </c>
      <c r="C50" s="63">
        <v>328</v>
      </c>
      <c r="D50" s="64">
        <f t="shared" ref="D50:D65" si="41">SUM(F49-C50-E49)</f>
        <v>43</v>
      </c>
      <c r="E50" s="63">
        <v>1</v>
      </c>
      <c r="F50" s="63">
        <f t="shared" si="32"/>
        <v>328</v>
      </c>
      <c r="G50" s="63"/>
      <c r="H50" s="63"/>
      <c r="I50" s="64"/>
      <c r="J50" s="63"/>
      <c r="K50" s="63"/>
      <c r="L50" s="64">
        <f t="shared" si="33"/>
        <v>0</v>
      </c>
      <c r="M50" s="64">
        <f t="shared" si="33"/>
        <v>328</v>
      </c>
      <c r="N50" s="64">
        <f t="shared" ref="N50:N65" si="42">SUM(P49-M50-O49)</f>
        <v>43</v>
      </c>
      <c r="O50" s="64">
        <f>SUM(E50+J50)</f>
        <v>1</v>
      </c>
      <c r="P50" s="63">
        <f t="shared" si="34"/>
        <v>328</v>
      </c>
      <c r="V50" s="64">
        <v>2</v>
      </c>
      <c r="W50" s="8">
        <f t="shared" si="35"/>
        <v>516</v>
      </c>
      <c r="X50" s="64">
        <f t="shared" si="35"/>
        <v>86</v>
      </c>
      <c r="Y50" s="64">
        <f t="shared" si="35"/>
        <v>13</v>
      </c>
      <c r="Z50" s="63">
        <f t="shared" si="36"/>
        <v>518</v>
      </c>
      <c r="AA50" s="64">
        <f t="shared" si="37"/>
        <v>0</v>
      </c>
      <c r="AB50" s="64">
        <f t="shared" si="37"/>
        <v>328</v>
      </c>
      <c r="AC50" s="64">
        <f t="shared" si="37"/>
        <v>43</v>
      </c>
      <c r="AD50" s="64">
        <f t="shared" si="37"/>
        <v>1</v>
      </c>
      <c r="AE50" s="63">
        <f t="shared" si="38"/>
        <v>328</v>
      </c>
      <c r="AF50" s="64">
        <f t="shared" si="39"/>
        <v>2</v>
      </c>
      <c r="AG50" s="64">
        <f t="shared" si="39"/>
        <v>844</v>
      </c>
      <c r="AH50" s="64">
        <f t="shared" si="40"/>
        <v>129</v>
      </c>
      <c r="AI50" s="64">
        <f t="shared" si="40"/>
        <v>14</v>
      </c>
      <c r="AJ50" s="64">
        <f t="shared" si="40"/>
        <v>846</v>
      </c>
    </row>
    <row r="51" spans="1:36">
      <c r="A51" s="55" t="s">
        <v>40</v>
      </c>
      <c r="B51" s="63">
        <v>106</v>
      </c>
      <c r="C51" s="63">
        <v>306</v>
      </c>
      <c r="D51" s="64">
        <f t="shared" si="41"/>
        <v>21</v>
      </c>
      <c r="E51" s="63">
        <v>20</v>
      </c>
      <c r="F51" s="63">
        <f t="shared" si="32"/>
        <v>412</v>
      </c>
      <c r="G51" s="63"/>
      <c r="H51" s="63"/>
      <c r="I51" s="64"/>
      <c r="J51" s="63"/>
      <c r="K51" s="63"/>
      <c r="L51" s="64">
        <f t="shared" si="33"/>
        <v>106</v>
      </c>
      <c r="M51" s="64">
        <f t="shared" si="33"/>
        <v>306</v>
      </c>
      <c r="N51" s="64">
        <f t="shared" si="42"/>
        <v>21</v>
      </c>
      <c r="O51" s="64">
        <f t="shared" ref="O51:O66" si="43">SUM(E51+J51)</f>
        <v>20</v>
      </c>
      <c r="P51" s="63">
        <f t="shared" si="34"/>
        <v>412</v>
      </c>
      <c r="V51" s="64">
        <v>206</v>
      </c>
      <c r="W51" s="8">
        <f t="shared" si="35"/>
        <v>451</v>
      </c>
      <c r="X51" s="64">
        <f t="shared" si="35"/>
        <v>54</v>
      </c>
      <c r="Y51" s="64">
        <f t="shared" si="35"/>
        <v>39</v>
      </c>
      <c r="Z51" s="63">
        <f t="shared" si="36"/>
        <v>657</v>
      </c>
      <c r="AA51" s="64">
        <f t="shared" si="37"/>
        <v>106</v>
      </c>
      <c r="AB51" s="64">
        <f t="shared" si="37"/>
        <v>306</v>
      </c>
      <c r="AC51" s="64">
        <f t="shared" si="37"/>
        <v>21</v>
      </c>
      <c r="AD51" s="64">
        <f t="shared" si="37"/>
        <v>20</v>
      </c>
      <c r="AE51" s="63">
        <f t="shared" si="38"/>
        <v>412</v>
      </c>
      <c r="AF51" s="64">
        <f t="shared" si="39"/>
        <v>312</v>
      </c>
      <c r="AG51" s="64">
        <f t="shared" si="39"/>
        <v>757</v>
      </c>
      <c r="AH51" s="64">
        <f t="shared" si="40"/>
        <v>75</v>
      </c>
      <c r="AI51" s="64">
        <f t="shared" si="40"/>
        <v>59</v>
      </c>
      <c r="AJ51" s="64">
        <f t="shared" si="40"/>
        <v>1069</v>
      </c>
    </row>
    <row r="52" spans="1:36">
      <c r="A52" s="55" t="s">
        <v>41</v>
      </c>
      <c r="B52" s="63">
        <v>45</v>
      </c>
      <c r="C52" s="63">
        <v>350</v>
      </c>
      <c r="D52" s="64">
        <f t="shared" si="41"/>
        <v>42</v>
      </c>
      <c r="E52" s="63">
        <v>20</v>
      </c>
      <c r="F52" s="63">
        <f t="shared" si="32"/>
        <v>395</v>
      </c>
      <c r="G52" s="63"/>
      <c r="H52" s="63"/>
      <c r="I52" s="64"/>
      <c r="J52" s="63"/>
      <c r="K52" s="63"/>
      <c r="L52" s="64">
        <f t="shared" si="33"/>
        <v>45</v>
      </c>
      <c r="M52" s="64">
        <f t="shared" si="33"/>
        <v>350</v>
      </c>
      <c r="N52" s="64">
        <f t="shared" si="42"/>
        <v>42</v>
      </c>
      <c r="O52" s="64">
        <f t="shared" si="43"/>
        <v>20</v>
      </c>
      <c r="P52" s="63">
        <f t="shared" si="34"/>
        <v>395</v>
      </c>
      <c r="V52" s="64">
        <v>64</v>
      </c>
      <c r="W52" s="8">
        <f t="shared" si="35"/>
        <v>536</v>
      </c>
      <c r="X52" s="64">
        <f t="shared" si="35"/>
        <v>82</v>
      </c>
      <c r="Y52" s="64">
        <f t="shared" si="35"/>
        <v>39</v>
      </c>
      <c r="Z52" s="63">
        <f t="shared" si="36"/>
        <v>600</v>
      </c>
      <c r="AA52" s="64">
        <f t="shared" si="37"/>
        <v>45</v>
      </c>
      <c r="AB52" s="64">
        <f t="shared" si="37"/>
        <v>350</v>
      </c>
      <c r="AC52" s="64">
        <f t="shared" si="37"/>
        <v>42</v>
      </c>
      <c r="AD52" s="64">
        <f t="shared" si="37"/>
        <v>20</v>
      </c>
      <c r="AE52" s="63">
        <f t="shared" si="38"/>
        <v>395</v>
      </c>
      <c r="AF52" s="64">
        <f t="shared" si="39"/>
        <v>109</v>
      </c>
      <c r="AG52" s="64">
        <f t="shared" si="39"/>
        <v>886</v>
      </c>
      <c r="AH52" s="64">
        <f t="shared" si="40"/>
        <v>124</v>
      </c>
      <c r="AI52" s="64">
        <f t="shared" si="40"/>
        <v>59</v>
      </c>
      <c r="AJ52" s="64">
        <f t="shared" si="40"/>
        <v>995</v>
      </c>
    </row>
    <row r="53" spans="1:36">
      <c r="A53" s="55" t="s">
        <v>42</v>
      </c>
      <c r="B53" s="63">
        <v>127</v>
      </c>
      <c r="C53" s="63">
        <v>327</v>
      </c>
      <c r="D53" s="64">
        <f t="shared" si="41"/>
        <v>48</v>
      </c>
      <c r="E53" s="63">
        <v>20</v>
      </c>
      <c r="F53" s="63">
        <f t="shared" si="32"/>
        <v>454</v>
      </c>
      <c r="G53" s="63"/>
      <c r="H53" s="63"/>
      <c r="I53" s="64"/>
      <c r="J53" s="63"/>
      <c r="K53" s="63"/>
      <c r="L53" s="64">
        <f t="shared" si="33"/>
        <v>127</v>
      </c>
      <c r="M53" s="64">
        <f t="shared" si="33"/>
        <v>327</v>
      </c>
      <c r="N53" s="64">
        <f t="shared" si="42"/>
        <v>48</v>
      </c>
      <c r="O53" s="64">
        <f t="shared" si="43"/>
        <v>20</v>
      </c>
      <c r="P53" s="63">
        <f t="shared" si="34"/>
        <v>454</v>
      </c>
      <c r="V53" s="64">
        <v>295</v>
      </c>
      <c r="W53" s="8">
        <f t="shared" si="35"/>
        <v>528</v>
      </c>
      <c r="X53" s="64">
        <f t="shared" si="35"/>
        <v>33</v>
      </c>
      <c r="Y53" s="64">
        <f t="shared" si="35"/>
        <v>22</v>
      </c>
      <c r="Z53" s="63">
        <f t="shared" si="36"/>
        <v>823</v>
      </c>
      <c r="AA53" s="64">
        <f t="shared" si="37"/>
        <v>127</v>
      </c>
      <c r="AB53" s="64">
        <f t="shared" si="37"/>
        <v>327</v>
      </c>
      <c r="AC53" s="64">
        <f t="shared" si="37"/>
        <v>48</v>
      </c>
      <c r="AD53" s="64">
        <f t="shared" si="37"/>
        <v>20</v>
      </c>
      <c r="AE53" s="63">
        <f t="shared" si="38"/>
        <v>454</v>
      </c>
      <c r="AF53" s="64">
        <f t="shared" si="39"/>
        <v>422</v>
      </c>
      <c r="AG53" s="64">
        <f t="shared" si="39"/>
        <v>855</v>
      </c>
      <c r="AH53" s="64">
        <f t="shared" si="40"/>
        <v>81</v>
      </c>
      <c r="AI53" s="64">
        <f t="shared" si="40"/>
        <v>42</v>
      </c>
      <c r="AJ53" s="64">
        <f t="shared" si="40"/>
        <v>1277</v>
      </c>
    </row>
    <row r="54" spans="1:36">
      <c r="A54" s="55" t="s">
        <v>43</v>
      </c>
      <c r="B54" s="63">
        <v>43</v>
      </c>
      <c r="C54" s="63">
        <v>323</v>
      </c>
      <c r="D54" s="64">
        <f t="shared" si="41"/>
        <v>111</v>
      </c>
      <c r="E54" s="63">
        <v>29</v>
      </c>
      <c r="F54" s="63">
        <f t="shared" si="32"/>
        <v>366</v>
      </c>
      <c r="G54" s="63"/>
      <c r="H54" s="63"/>
      <c r="I54" s="64"/>
      <c r="J54" s="63"/>
      <c r="K54" s="63"/>
      <c r="L54" s="64">
        <f t="shared" si="33"/>
        <v>43</v>
      </c>
      <c r="M54" s="64">
        <f t="shared" si="33"/>
        <v>323</v>
      </c>
      <c r="N54" s="64">
        <f t="shared" si="42"/>
        <v>111</v>
      </c>
      <c r="O54" s="64">
        <f t="shared" si="43"/>
        <v>29</v>
      </c>
      <c r="P54" s="63">
        <f t="shared" si="34"/>
        <v>366</v>
      </c>
      <c r="V54" s="64">
        <v>75</v>
      </c>
      <c r="W54" s="8">
        <f t="shared" si="35"/>
        <v>646</v>
      </c>
      <c r="X54" s="64">
        <f t="shared" si="35"/>
        <v>155</v>
      </c>
      <c r="Y54" s="64">
        <f t="shared" si="35"/>
        <v>45</v>
      </c>
      <c r="Z54" s="63">
        <f t="shared" si="36"/>
        <v>721</v>
      </c>
      <c r="AA54" s="64">
        <f t="shared" si="37"/>
        <v>43</v>
      </c>
      <c r="AB54" s="64">
        <f t="shared" si="37"/>
        <v>323</v>
      </c>
      <c r="AC54" s="64">
        <f t="shared" si="37"/>
        <v>111</v>
      </c>
      <c r="AD54" s="64">
        <f t="shared" si="37"/>
        <v>29</v>
      </c>
      <c r="AE54" s="63">
        <f t="shared" si="38"/>
        <v>366</v>
      </c>
      <c r="AF54" s="64">
        <f t="shared" si="39"/>
        <v>118</v>
      </c>
      <c r="AG54" s="64">
        <f t="shared" si="39"/>
        <v>969</v>
      </c>
      <c r="AH54" s="64">
        <f t="shared" si="40"/>
        <v>266</v>
      </c>
      <c r="AI54" s="64">
        <f t="shared" si="40"/>
        <v>74</v>
      </c>
      <c r="AJ54" s="64">
        <f t="shared" si="40"/>
        <v>1087</v>
      </c>
    </row>
    <row r="55" spans="1:36">
      <c r="A55" s="55" t="s">
        <v>44</v>
      </c>
      <c r="B55" s="63">
        <v>133</v>
      </c>
      <c r="C55" s="63">
        <v>282</v>
      </c>
      <c r="D55" s="64">
        <f t="shared" si="41"/>
        <v>55</v>
      </c>
      <c r="E55" s="63">
        <v>47</v>
      </c>
      <c r="F55" s="63">
        <f t="shared" si="32"/>
        <v>415</v>
      </c>
      <c r="G55" s="63"/>
      <c r="H55" s="63"/>
      <c r="I55" s="64"/>
      <c r="J55" s="63"/>
      <c r="K55" s="63"/>
      <c r="L55" s="64">
        <f t="shared" si="33"/>
        <v>133</v>
      </c>
      <c r="M55" s="64">
        <f t="shared" si="33"/>
        <v>282</v>
      </c>
      <c r="N55" s="64">
        <f t="shared" si="42"/>
        <v>55</v>
      </c>
      <c r="O55" s="64">
        <f t="shared" si="43"/>
        <v>47</v>
      </c>
      <c r="P55" s="63">
        <f t="shared" si="34"/>
        <v>415</v>
      </c>
      <c r="V55" s="64">
        <v>288</v>
      </c>
      <c r="W55" s="8">
        <f t="shared" si="35"/>
        <v>566</v>
      </c>
      <c r="X55" s="64">
        <f t="shared" si="35"/>
        <v>110</v>
      </c>
      <c r="Y55" s="64">
        <f t="shared" si="35"/>
        <v>34</v>
      </c>
      <c r="Z55" s="63">
        <f t="shared" si="36"/>
        <v>854</v>
      </c>
      <c r="AA55" s="64">
        <f t="shared" si="37"/>
        <v>133</v>
      </c>
      <c r="AB55" s="64">
        <f t="shared" si="37"/>
        <v>282</v>
      </c>
      <c r="AC55" s="64">
        <f t="shared" si="37"/>
        <v>55</v>
      </c>
      <c r="AD55" s="64">
        <f t="shared" si="37"/>
        <v>47</v>
      </c>
      <c r="AE55" s="63">
        <f t="shared" si="38"/>
        <v>415</v>
      </c>
      <c r="AF55" s="64">
        <f t="shared" si="39"/>
        <v>421</v>
      </c>
      <c r="AG55" s="64">
        <f t="shared" si="39"/>
        <v>848</v>
      </c>
      <c r="AH55" s="64">
        <f t="shared" si="40"/>
        <v>165</v>
      </c>
      <c r="AI55" s="64">
        <f t="shared" si="40"/>
        <v>81</v>
      </c>
      <c r="AJ55" s="64">
        <f t="shared" si="40"/>
        <v>1269</v>
      </c>
    </row>
    <row r="56" spans="1:36">
      <c r="A56" s="55" t="s">
        <v>45</v>
      </c>
      <c r="B56" s="63">
        <v>47</v>
      </c>
      <c r="C56" s="63">
        <v>292</v>
      </c>
      <c r="D56" s="64">
        <f t="shared" si="41"/>
        <v>76</v>
      </c>
      <c r="E56" s="63">
        <v>27</v>
      </c>
      <c r="F56" s="63">
        <f t="shared" si="32"/>
        <v>339</v>
      </c>
      <c r="G56" s="63">
        <v>89</v>
      </c>
      <c r="H56" s="63">
        <v>0</v>
      </c>
      <c r="I56" s="64">
        <f t="shared" ref="I56:I62" si="44">SUM(K55-H56-J55)</f>
        <v>0</v>
      </c>
      <c r="J56" s="63">
        <v>0</v>
      </c>
      <c r="K56" s="63">
        <f t="shared" ref="K56:K71" si="45">SUM(G56+H56)</f>
        <v>89</v>
      </c>
      <c r="L56" s="64">
        <f t="shared" si="33"/>
        <v>136</v>
      </c>
      <c r="M56" s="64">
        <f t="shared" si="33"/>
        <v>292</v>
      </c>
      <c r="N56" s="64">
        <f t="shared" si="42"/>
        <v>76</v>
      </c>
      <c r="O56" s="64">
        <f t="shared" si="43"/>
        <v>27</v>
      </c>
      <c r="P56" s="63">
        <f t="shared" si="34"/>
        <v>428</v>
      </c>
      <c r="V56" s="64">
        <v>87</v>
      </c>
      <c r="W56" s="8">
        <f t="shared" si="35"/>
        <v>678</v>
      </c>
      <c r="X56" s="64">
        <f t="shared" si="35"/>
        <v>142</v>
      </c>
      <c r="Y56" s="64">
        <f t="shared" si="35"/>
        <v>61</v>
      </c>
      <c r="Z56" s="63">
        <f t="shared" si="36"/>
        <v>765</v>
      </c>
      <c r="AA56" s="64">
        <f t="shared" si="37"/>
        <v>136</v>
      </c>
      <c r="AB56" s="64">
        <f t="shared" si="37"/>
        <v>292</v>
      </c>
      <c r="AC56" s="64">
        <f t="shared" si="37"/>
        <v>76</v>
      </c>
      <c r="AD56" s="64">
        <f t="shared" si="37"/>
        <v>27</v>
      </c>
      <c r="AE56" s="63">
        <f t="shared" si="38"/>
        <v>428</v>
      </c>
      <c r="AF56" s="64">
        <f t="shared" si="39"/>
        <v>223</v>
      </c>
      <c r="AG56" s="64">
        <f t="shared" si="39"/>
        <v>970</v>
      </c>
      <c r="AH56" s="64">
        <f t="shared" si="40"/>
        <v>218</v>
      </c>
      <c r="AI56" s="64">
        <f t="shared" si="40"/>
        <v>88</v>
      </c>
      <c r="AJ56" s="64">
        <f t="shared" si="40"/>
        <v>1193</v>
      </c>
    </row>
    <row r="57" spans="1:36">
      <c r="A57" s="55" t="s">
        <v>46</v>
      </c>
      <c r="B57" s="63">
        <v>140</v>
      </c>
      <c r="C57" s="63">
        <v>283</v>
      </c>
      <c r="D57" s="64">
        <f t="shared" si="41"/>
        <v>29</v>
      </c>
      <c r="E57" s="63">
        <v>29</v>
      </c>
      <c r="F57" s="63">
        <f t="shared" si="32"/>
        <v>423</v>
      </c>
      <c r="G57" s="63">
        <v>150</v>
      </c>
      <c r="H57" s="63">
        <v>86</v>
      </c>
      <c r="I57" s="64">
        <f t="shared" si="44"/>
        <v>3</v>
      </c>
      <c r="J57" s="63">
        <v>0</v>
      </c>
      <c r="K57" s="63">
        <f t="shared" si="45"/>
        <v>236</v>
      </c>
      <c r="L57" s="64">
        <f t="shared" si="33"/>
        <v>290</v>
      </c>
      <c r="M57" s="64">
        <f t="shared" si="33"/>
        <v>369</v>
      </c>
      <c r="N57" s="64">
        <f t="shared" si="42"/>
        <v>32</v>
      </c>
      <c r="O57" s="64">
        <f t="shared" si="43"/>
        <v>29</v>
      </c>
      <c r="P57" s="63">
        <f t="shared" si="34"/>
        <v>659</v>
      </c>
      <c r="V57" s="64">
        <v>522</v>
      </c>
      <c r="W57" s="8">
        <f t="shared" si="35"/>
        <v>641</v>
      </c>
      <c r="X57" s="64">
        <f t="shared" si="35"/>
        <v>63</v>
      </c>
      <c r="Y57" s="64">
        <f t="shared" si="35"/>
        <v>46</v>
      </c>
      <c r="Z57" s="63">
        <f t="shared" si="36"/>
        <v>1163</v>
      </c>
      <c r="AA57" s="64">
        <f t="shared" si="37"/>
        <v>290</v>
      </c>
      <c r="AB57" s="64">
        <f t="shared" si="37"/>
        <v>369</v>
      </c>
      <c r="AC57" s="64">
        <f t="shared" si="37"/>
        <v>32</v>
      </c>
      <c r="AD57" s="64">
        <f t="shared" si="37"/>
        <v>29</v>
      </c>
      <c r="AE57" s="63">
        <f t="shared" si="38"/>
        <v>659</v>
      </c>
      <c r="AF57" s="64">
        <f t="shared" si="39"/>
        <v>812</v>
      </c>
      <c r="AG57" s="64">
        <f t="shared" si="39"/>
        <v>1010</v>
      </c>
      <c r="AH57" s="64">
        <f t="shared" si="40"/>
        <v>95</v>
      </c>
      <c r="AI57" s="64">
        <f t="shared" si="40"/>
        <v>75</v>
      </c>
      <c r="AJ57" s="64">
        <f t="shared" si="40"/>
        <v>1822</v>
      </c>
    </row>
    <row r="58" spans="1:36">
      <c r="A58" s="55" t="s">
        <v>47</v>
      </c>
      <c r="B58" s="63">
        <v>48</v>
      </c>
      <c r="C58" s="63">
        <v>352</v>
      </c>
      <c r="D58" s="64">
        <f t="shared" si="41"/>
        <v>42</v>
      </c>
      <c r="E58" s="63">
        <v>9</v>
      </c>
      <c r="F58" s="63">
        <f t="shared" si="32"/>
        <v>400</v>
      </c>
      <c r="G58" s="63">
        <v>101</v>
      </c>
      <c r="H58" s="63">
        <v>209</v>
      </c>
      <c r="I58" s="64">
        <f t="shared" si="44"/>
        <v>27</v>
      </c>
      <c r="J58" s="63">
        <v>0</v>
      </c>
      <c r="K58" s="63">
        <f t="shared" si="45"/>
        <v>310</v>
      </c>
      <c r="L58" s="64">
        <f t="shared" si="33"/>
        <v>149</v>
      </c>
      <c r="M58" s="64">
        <f t="shared" si="33"/>
        <v>561</v>
      </c>
      <c r="N58" s="64">
        <f t="shared" si="42"/>
        <v>69</v>
      </c>
      <c r="O58" s="64">
        <f t="shared" si="43"/>
        <v>9</v>
      </c>
      <c r="P58" s="63">
        <f t="shared" si="34"/>
        <v>710</v>
      </c>
      <c r="V58" s="64">
        <v>257</v>
      </c>
      <c r="W58" s="8">
        <f t="shared" si="35"/>
        <v>907</v>
      </c>
      <c r="X58" s="64">
        <f t="shared" si="35"/>
        <v>210</v>
      </c>
      <c r="Y58" s="64">
        <f t="shared" si="35"/>
        <v>28</v>
      </c>
      <c r="Z58" s="63">
        <f t="shared" si="36"/>
        <v>1164</v>
      </c>
      <c r="AA58" s="64">
        <f t="shared" si="37"/>
        <v>149</v>
      </c>
      <c r="AB58" s="64">
        <f t="shared" si="37"/>
        <v>561</v>
      </c>
      <c r="AC58" s="64">
        <f t="shared" si="37"/>
        <v>69</v>
      </c>
      <c r="AD58" s="64">
        <f t="shared" si="37"/>
        <v>9</v>
      </c>
      <c r="AE58" s="63">
        <f t="shared" si="38"/>
        <v>710</v>
      </c>
      <c r="AF58" s="64">
        <f t="shared" si="39"/>
        <v>406</v>
      </c>
      <c r="AG58" s="64">
        <f t="shared" si="39"/>
        <v>1468</v>
      </c>
      <c r="AH58" s="64">
        <f t="shared" si="40"/>
        <v>279</v>
      </c>
      <c r="AI58" s="64">
        <f t="shared" si="40"/>
        <v>37</v>
      </c>
      <c r="AJ58" s="64">
        <f t="shared" si="40"/>
        <v>1874</v>
      </c>
    </row>
    <row r="59" spans="1:36">
      <c r="A59" s="55" t="s">
        <v>48</v>
      </c>
      <c r="B59" s="63">
        <v>136</v>
      </c>
      <c r="C59" s="63">
        <v>351</v>
      </c>
      <c r="D59" s="64">
        <f t="shared" si="41"/>
        <v>40</v>
      </c>
      <c r="E59" s="63">
        <v>0</v>
      </c>
      <c r="F59" s="63">
        <f t="shared" si="32"/>
        <v>487</v>
      </c>
      <c r="G59" s="63">
        <v>92</v>
      </c>
      <c r="H59" s="63">
        <v>286</v>
      </c>
      <c r="I59" s="64">
        <f t="shared" si="44"/>
        <v>24</v>
      </c>
      <c r="J59" s="63">
        <v>0</v>
      </c>
      <c r="K59" s="63">
        <f t="shared" si="45"/>
        <v>378</v>
      </c>
      <c r="L59" s="64">
        <f t="shared" si="33"/>
        <v>228</v>
      </c>
      <c r="M59" s="64">
        <f t="shared" si="33"/>
        <v>637</v>
      </c>
      <c r="N59" s="64">
        <f t="shared" si="42"/>
        <v>64</v>
      </c>
      <c r="O59" s="64">
        <f t="shared" si="43"/>
        <v>0</v>
      </c>
      <c r="P59" s="63">
        <f t="shared" si="34"/>
        <v>865</v>
      </c>
      <c r="V59" s="64">
        <v>493</v>
      </c>
      <c r="W59" s="8">
        <f t="shared" si="35"/>
        <v>1015</v>
      </c>
      <c r="X59" s="64">
        <f t="shared" si="35"/>
        <v>121</v>
      </c>
      <c r="Y59" s="64">
        <f t="shared" si="35"/>
        <v>51</v>
      </c>
      <c r="Z59" s="63">
        <f t="shared" si="36"/>
        <v>1508</v>
      </c>
      <c r="AA59" s="64">
        <f t="shared" si="37"/>
        <v>228</v>
      </c>
      <c r="AB59" s="64">
        <f t="shared" si="37"/>
        <v>637</v>
      </c>
      <c r="AC59" s="64">
        <f t="shared" si="37"/>
        <v>64</v>
      </c>
      <c r="AD59" s="64">
        <f t="shared" si="37"/>
        <v>0</v>
      </c>
      <c r="AE59" s="63">
        <f t="shared" si="38"/>
        <v>865</v>
      </c>
      <c r="AF59" s="64">
        <f t="shared" si="39"/>
        <v>721</v>
      </c>
      <c r="AG59" s="64">
        <f t="shared" si="39"/>
        <v>1652</v>
      </c>
      <c r="AH59" s="64">
        <f t="shared" si="40"/>
        <v>185</v>
      </c>
      <c r="AI59" s="64">
        <f t="shared" si="40"/>
        <v>51</v>
      </c>
      <c r="AJ59" s="64">
        <f t="shared" si="40"/>
        <v>2373</v>
      </c>
    </row>
    <row r="60" spans="1:36">
      <c r="A60" s="55" t="s">
        <v>49</v>
      </c>
      <c r="B60" s="63">
        <v>49</v>
      </c>
      <c r="C60" s="63">
        <v>383</v>
      </c>
      <c r="D60" s="64">
        <f t="shared" si="41"/>
        <v>104</v>
      </c>
      <c r="E60" s="63">
        <v>22</v>
      </c>
      <c r="F60" s="63">
        <f t="shared" si="32"/>
        <v>432</v>
      </c>
      <c r="G60" s="63">
        <v>48</v>
      </c>
      <c r="H60" s="63">
        <v>358</v>
      </c>
      <c r="I60" s="64">
        <v>19</v>
      </c>
      <c r="J60" s="63">
        <v>0</v>
      </c>
      <c r="K60" s="63">
        <f t="shared" si="45"/>
        <v>406</v>
      </c>
      <c r="L60" s="64">
        <f t="shared" si="33"/>
        <v>97</v>
      </c>
      <c r="M60" s="64">
        <f t="shared" si="33"/>
        <v>741</v>
      </c>
      <c r="N60" s="64">
        <f t="shared" si="42"/>
        <v>124</v>
      </c>
      <c r="O60" s="64">
        <f t="shared" si="43"/>
        <v>22</v>
      </c>
      <c r="P60" s="63">
        <f t="shared" si="34"/>
        <v>838</v>
      </c>
      <c r="V60" s="64">
        <v>201</v>
      </c>
      <c r="W60" s="8">
        <f t="shared" si="35"/>
        <v>1303</v>
      </c>
      <c r="X60" s="64">
        <f t="shared" si="35"/>
        <v>154</v>
      </c>
      <c r="Y60" s="64">
        <f t="shared" si="35"/>
        <v>54</v>
      </c>
      <c r="Z60" s="63">
        <f t="shared" si="36"/>
        <v>1504</v>
      </c>
      <c r="AA60" s="64">
        <f t="shared" si="37"/>
        <v>97</v>
      </c>
      <c r="AB60" s="64">
        <f t="shared" si="37"/>
        <v>741</v>
      </c>
      <c r="AC60" s="64">
        <f t="shared" si="37"/>
        <v>123</v>
      </c>
      <c r="AD60" s="64">
        <f t="shared" si="37"/>
        <v>22</v>
      </c>
      <c r="AE60" s="63">
        <f t="shared" si="38"/>
        <v>838</v>
      </c>
      <c r="AF60" s="64">
        <f t="shared" si="39"/>
        <v>298</v>
      </c>
      <c r="AG60" s="64">
        <f t="shared" si="39"/>
        <v>2044</v>
      </c>
      <c r="AH60" s="64">
        <f t="shared" si="40"/>
        <v>277</v>
      </c>
      <c r="AI60" s="64">
        <f t="shared" si="40"/>
        <v>76</v>
      </c>
      <c r="AJ60" s="64">
        <f t="shared" si="40"/>
        <v>2342</v>
      </c>
    </row>
    <row r="61" spans="1:36">
      <c r="A61" s="55" t="s">
        <v>50</v>
      </c>
      <c r="B61" s="63">
        <v>85</v>
      </c>
      <c r="C61" s="63">
        <v>354</v>
      </c>
      <c r="D61" s="64">
        <f t="shared" si="41"/>
        <v>56</v>
      </c>
      <c r="E61" s="63">
        <v>20</v>
      </c>
      <c r="F61" s="63">
        <f t="shared" si="32"/>
        <v>439</v>
      </c>
      <c r="G61" s="63">
        <v>93</v>
      </c>
      <c r="H61" s="63">
        <v>388</v>
      </c>
      <c r="I61" s="64">
        <f t="shared" si="44"/>
        <v>18</v>
      </c>
      <c r="J61" s="63">
        <v>0</v>
      </c>
      <c r="K61" s="63">
        <f t="shared" si="45"/>
        <v>481</v>
      </c>
      <c r="L61" s="64">
        <f t="shared" si="33"/>
        <v>178</v>
      </c>
      <c r="M61" s="64">
        <f t="shared" si="33"/>
        <v>742</v>
      </c>
      <c r="N61" s="64">
        <f t="shared" si="42"/>
        <v>74</v>
      </c>
      <c r="O61" s="64">
        <f t="shared" si="43"/>
        <v>20</v>
      </c>
      <c r="P61" s="63">
        <f t="shared" si="34"/>
        <v>920</v>
      </c>
      <c r="V61" s="64">
        <f t="shared" ref="V61:V81" si="46">AF21</f>
        <v>495</v>
      </c>
      <c r="W61" s="8">
        <f t="shared" si="35"/>
        <v>1278</v>
      </c>
      <c r="X61" s="64">
        <f t="shared" si="35"/>
        <v>172</v>
      </c>
      <c r="Y61" s="64">
        <f t="shared" si="35"/>
        <v>37</v>
      </c>
      <c r="Z61" s="63">
        <f t="shared" si="36"/>
        <v>1773</v>
      </c>
      <c r="AA61" s="64">
        <f t="shared" si="37"/>
        <v>178</v>
      </c>
      <c r="AB61" s="64">
        <f t="shared" si="37"/>
        <v>742</v>
      </c>
      <c r="AC61" s="64">
        <f t="shared" si="37"/>
        <v>74</v>
      </c>
      <c r="AD61" s="64">
        <f t="shared" si="37"/>
        <v>20</v>
      </c>
      <c r="AE61" s="63">
        <f t="shared" si="38"/>
        <v>920</v>
      </c>
      <c r="AF61" s="64">
        <f t="shared" si="39"/>
        <v>673</v>
      </c>
      <c r="AG61" s="64">
        <f t="shared" si="39"/>
        <v>2020</v>
      </c>
      <c r="AH61" s="64">
        <f t="shared" si="40"/>
        <v>246</v>
      </c>
      <c r="AI61" s="64">
        <f t="shared" si="40"/>
        <v>57</v>
      </c>
      <c r="AJ61" s="64">
        <f t="shared" si="40"/>
        <v>2693</v>
      </c>
    </row>
    <row r="62" spans="1:36">
      <c r="A62" s="55" t="s">
        <v>51</v>
      </c>
      <c r="B62" s="63">
        <v>43</v>
      </c>
      <c r="C62" s="63">
        <v>362</v>
      </c>
      <c r="D62" s="64">
        <f t="shared" si="41"/>
        <v>57</v>
      </c>
      <c r="E62" s="63">
        <v>17</v>
      </c>
      <c r="F62" s="63">
        <f t="shared" si="32"/>
        <v>405</v>
      </c>
      <c r="G62" s="63">
        <v>46</v>
      </c>
      <c r="H62" s="63">
        <v>458</v>
      </c>
      <c r="I62" s="64">
        <f t="shared" si="44"/>
        <v>23</v>
      </c>
      <c r="J62" s="63">
        <v>0</v>
      </c>
      <c r="K62" s="63">
        <f t="shared" si="45"/>
        <v>504</v>
      </c>
      <c r="L62" s="64">
        <f t="shared" si="33"/>
        <v>89</v>
      </c>
      <c r="M62" s="64">
        <f t="shared" si="33"/>
        <v>820</v>
      </c>
      <c r="N62" s="64">
        <f t="shared" si="42"/>
        <v>80</v>
      </c>
      <c r="O62" s="64">
        <f t="shared" si="43"/>
        <v>17</v>
      </c>
      <c r="P62" s="63">
        <f t="shared" si="34"/>
        <v>909</v>
      </c>
      <c r="V62" s="64">
        <f t="shared" si="46"/>
        <v>285</v>
      </c>
      <c r="W62" s="8">
        <f t="shared" si="35"/>
        <v>1462</v>
      </c>
      <c r="X62" s="64">
        <f t="shared" si="35"/>
        <v>274</v>
      </c>
      <c r="Y62" s="64">
        <f t="shared" si="35"/>
        <v>41</v>
      </c>
      <c r="Z62" s="63">
        <f t="shared" si="36"/>
        <v>1747</v>
      </c>
      <c r="AA62" s="64">
        <f t="shared" si="37"/>
        <v>89</v>
      </c>
      <c r="AB62" s="64">
        <f t="shared" si="37"/>
        <v>820</v>
      </c>
      <c r="AC62" s="64">
        <f t="shared" si="37"/>
        <v>80</v>
      </c>
      <c r="AD62" s="64">
        <f t="shared" si="37"/>
        <v>17</v>
      </c>
      <c r="AE62" s="63">
        <f t="shared" si="38"/>
        <v>909</v>
      </c>
      <c r="AF62" s="64">
        <f t="shared" si="39"/>
        <v>374</v>
      </c>
      <c r="AG62" s="64">
        <f t="shared" si="39"/>
        <v>2282</v>
      </c>
      <c r="AH62" s="64">
        <f t="shared" si="40"/>
        <v>354</v>
      </c>
      <c r="AI62" s="64">
        <f t="shared" si="40"/>
        <v>58</v>
      </c>
      <c r="AJ62" s="64">
        <f t="shared" si="40"/>
        <v>2656</v>
      </c>
    </row>
    <row r="63" spans="1:36">
      <c r="A63" s="55" t="s">
        <v>52</v>
      </c>
      <c r="B63" s="63">
        <v>45</v>
      </c>
      <c r="C63" s="63">
        <v>338</v>
      </c>
      <c r="D63" s="64">
        <f t="shared" si="41"/>
        <v>50</v>
      </c>
      <c r="E63" s="63">
        <v>11</v>
      </c>
      <c r="F63" s="63">
        <f t="shared" si="32"/>
        <v>383</v>
      </c>
      <c r="G63" s="63">
        <v>90</v>
      </c>
      <c r="H63" s="63">
        <f t="shared" ref="H63:H69" si="47">(K62-J62)-((K62-J62)*0.05)</f>
        <v>478.8</v>
      </c>
      <c r="I63" s="64">
        <f>(K62-J62)*0.05</f>
        <v>25.200000000000003</v>
      </c>
      <c r="J63" s="63">
        <v>0</v>
      </c>
      <c r="K63" s="63">
        <f t="shared" si="45"/>
        <v>568.79999999999995</v>
      </c>
      <c r="L63" s="64">
        <f t="shared" si="33"/>
        <v>135</v>
      </c>
      <c r="M63" s="64">
        <f t="shared" si="33"/>
        <v>816.8</v>
      </c>
      <c r="N63" s="64">
        <f t="shared" si="42"/>
        <v>75.200000000000045</v>
      </c>
      <c r="O63" s="64">
        <f t="shared" si="43"/>
        <v>11</v>
      </c>
      <c r="P63" s="63">
        <f t="shared" si="34"/>
        <v>951.8</v>
      </c>
      <c r="V63" s="64">
        <f t="shared" si="46"/>
        <v>465</v>
      </c>
      <c r="W63" s="8">
        <f t="shared" si="35"/>
        <v>1475</v>
      </c>
      <c r="X63" s="64">
        <f t="shared" si="35"/>
        <v>231</v>
      </c>
      <c r="Y63" s="64">
        <f t="shared" si="35"/>
        <v>48</v>
      </c>
      <c r="Z63" s="63">
        <f t="shared" si="36"/>
        <v>1940</v>
      </c>
      <c r="AA63" s="64">
        <f t="shared" si="37"/>
        <v>135</v>
      </c>
      <c r="AB63" s="64">
        <f t="shared" si="37"/>
        <v>816.8</v>
      </c>
      <c r="AC63" s="64">
        <f t="shared" si="37"/>
        <v>75.2</v>
      </c>
      <c r="AD63" s="64">
        <f t="shared" si="37"/>
        <v>11</v>
      </c>
      <c r="AE63" s="63">
        <f t="shared" si="38"/>
        <v>951.8</v>
      </c>
      <c r="AF63" s="64">
        <f t="shared" si="39"/>
        <v>600</v>
      </c>
      <c r="AG63" s="64">
        <f t="shared" si="39"/>
        <v>2291.8000000000002</v>
      </c>
      <c r="AH63" s="64">
        <f t="shared" si="40"/>
        <v>306.2</v>
      </c>
      <c r="AI63" s="64">
        <f t="shared" si="40"/>
        <v>59</v>
      </c>
      <c r="AJ63" s="64">
        <f t="shared" si="40"/>
        <v>2891.8</v>
      </c>
    </row>
    <row r="64" spans="1:36">
      <c r="A64" s="55" t="s">
        <v>53</v>
      </c>
      <c r="B64" s="63">
        <v>45</v>
      </c>
      <c r="C64" s="63">
        <v>322</v>
      </c>
      <c r="D64" s="64">
        <f t="shared" si="41"/>
        <v>50</v>
      </c>
      <c r="E64" s="63">
        <v>14</v>
      </c>
      <c r="F64" s="63">
        <f t="shared" si="32"/>
        <v>367</v>
      </c>
      <c r="G64" s="63">
        <v>45</v>
      </c>
      <c r="H64" s="63">
        <f t="shared" si="47"/>
        <v>540.3599999999999</v>
      </c>
      <c r="I64" s="64">
        <f t="shared" ref="I64:I79" si="48">(K63-J63)*0.05</f>
        <v>28.439999999999998</v>
      </c>
      <c r="J64" s="63">
        <v>0</v>
      </c>
      <c r="K64" s="63">
        <f t="shared" si="45"/>
        <v>585.3599999999999</v>
      </c>
      <c r="L64" s="64">
        <f t="shared" si="33"/>
        <v>90</v>
      </c>
      <c r="M64" s="64">
        <f t="shared" si="33"/>
        <v>862.3599999999999</v>
      </c>
      <c r="N64" s="64">
        <f t="shared" si="42"/>
        <v>78.440000000000055</v>
      </c>
      <c r="O64" s="64">
        <f t="shared" si="43"/>
        <v>14</v>
      </c>
      <c r="P64" s="63">
        <f t="shared" si="34"/>
        <v>952.3599999999999</v>
      </c>
      <c r="V64" s="64">
        <f t="shared" si="46"/>
        <v>320</v>
      </c>
      <c r="W64" s="8">
        <f t="shared" si="35"/>
        <v>1632</v>
      </c>
      <c r="X64" s="64">
        <f t="shared" si="35"/>
        <v>260</v>
      </c>
      <c r="Y64" s="64">
        <f t="shared" si="35"/>
        <v>41</v>
      </c>
      <c r="Z64" s="63">
        <f t="shared" si="36"/>
        <v>1952</v>
      </c>
      <c r="AA64" s="64">
        <f t="shared" si="37"/>
        <v>90</v>
      </c>
      <c r="AB64" s="64">
        <f t="shared" si="37"/>
        <v>862.3599999999999</v>
      </c>
      <c r="AC64" s="64">
        <f t="shared" si="37"/>
        <v>78.44</v>
      </c>
      <c r="AD64" s="64">
        <f t="shared" si="37"/>
        <v>14</v>
      </c>
      <c r="AE64" s="63">
        <f t="shared" si="38"/>
        <v>952.3599999999999</v>
      </c>
      <c r="AF64" s="64">
        <f t="shared" si="39"/>
        <v>410</v>
      </c>
      <c r="AG64" s="64">
        <f t="shared" si="39"/>
        <v>2494.3599999999997</v>
      </c>
      <c r="AH64" s="64">
        <f t="shared" si="40"/>
        <v>338.44</v>
      </c>
      <c r="AI64" s="64">
        <f t="shared" si="40"/>
        <v>55</v>
      </c>
      <c r="AJ64" s="64">
        <f t="shared" si="40"/>
        <v>2904.3599999999997</v>
      </c>
    </row>
    <row r="65" spans="1:36">
      <c r="A65" s="55" t="s">
        <v>54</v>
      </c>
      <c r="B65" s="63">
        <v>45</v>
      </c>
      <c r="C65" s="63">
        <v>305</v>
      </c>
      <c r="D65" s="64">
        <f t="shared" si="41"/>
        <v>48</v>
      </c>
      <c r="E65" s="63">
        <v>10</v>
      </c>
      <c r="F65" s="63">
        <f t="shared" ref="F65:F80" si="49">SUM(B65+C65)</f>
        <v>350</v>
      </c>
      <c r="G65" s="63">
        <v>90</v>
      </c>
      <c r="H65" s="63">
        <f t="shared" si="47"/>
        <v>556.09199999999987</v>
      </c>
      <c r="I65" s="64">
        <f t="shared" si="48"/>
        <v>29.267999999999997</v>
      </c>
      <c r="J65" s="63">
        <v>20</v>
      </c>
      <c r="K65" s="63">
        <f t="shared" si="45"/>
        <v>646.09199999999987</v>
      </c>
      <c r="L65" s="64">
        <f t="shared" ref="L65:M80" si="50">SUM(B65+G65)</f>
        <v>135</v>
      </c>
      <c r="M65" s="64">
        <f t="shared" si="50"/>
        <v>861.09199999999987</v>
      </c>
      <c r="N65" s="64">
        <f t="shared" si="42"/>
        <v>77.268000000000029</v>
      </c>
      <c r="O65" s="64">
        <f t="shared" si="43"/>
        <v>30</v>
      </c>
      <c r="P65" s="63">
        <f t="shared" ref="P65:P80" si="51">SUM(L65+M65)</f>
        <v>996.09199999999987</v>
      </c>
      <c r="V65" s="64">
        <f t="shared" si="46"/>
        <v>465</v>
      </c>
      <c r="W65" s="8">
        <f t="shared" ref="W65:Y80" si="52">SUM(C25+H25+M25+R25+W25+AB25)</f>
        <v>1643</v>
      </c>
      <c r="X65" s="64">
        <f t="shared" si="52"/>
        <v>268</v>
      </c>
      <c r="Y65" s="64">
        <f t="shared" si="52"/>
        <v>48</v>
      </c>
      <c r="Z65" s="63">
        <f t="shared" ref="Z65:Z80" si="53">SUM(V65+W65)</f>
        <v>2108</v>
      </c>
      <c r="AA65" s="64">
        <f t="shared" ref="AA65:AD80" si="54">SUM(B65+G65)</f>
        <v>135</v>
      </c>
      <c r="AB65" s="64">
        <f t="shared" si="54"/>
        <v>861.09199999999987</v>
      </c>
      <c r="AC65" s="64">
        <f t="shared" si="54"/>
        <v>77.268000000000001</v>
      </c>
      <c r="AD65" s="64">
        <f t="shared" si="54"/>
        <v>30</v>
      </c>
      <c r="AE65" s="63">
        <f t="shared" ref="AE65:AE80" si="55">SUM(L65+M65)</f>
        <v>996.09199999999987</v>
      </c>
      <c r="AF65" s="64">
        <f t="shared" ref="AF65:AG80" si="56">SUM(V65+AA65)</f>
        <v>600</v>
      </c>
      <c r="AG65" s="64">
        <f t="shared" si="56"/>
        <v>2504.0919999999996</v>
      </c>
      <c r="AH65" s="64">
        <f t="shared" ref="AH65:AJ80" si="57">SUM(X65+AC65)</f>
        <v>345.26800000000003</v>
      </c>
      <c r="AI65" s="64">
        <f t="shared" si="57"/>
        <v>78</v>
      </c>
      <c r="AJ65" s="64">
        <f t="shared" si="57"/>
        <v>3104.0919999999996</v>
      </c>
    </row>
    <row r="66" spans="1:36">
      <c r="A66" s="55" t="s">
        <v>55</v>
      </c>
      <c r="B66" s="63">
        <v>45</v>
      </c>
      <c r="C66" s="63">
        <v>295</v>
      </c>
      <c r="D66" s="64">
        <f t="shared" ref="D66:D81" si="58">SUM(F65-C66-E65)</f>
        <v>45</v>
      </c>
      <c r="E66" s="63">
        <v>11</v>
      </c>
      <c r="F66" s="63">
        <f t="shared" si="49"/>
        <v>340</v>
      </c>
      <c r="G66" s="63">
        <v>45</v>
      </c>
      <c r="H66" s="63">
        <f t="shared" si="47"/>
        <v>594.78739999999993</v>
      </c>
      <c r="I66" s="64">
        <f t="shared" si="48"/>
        <v>31.304599999999994</v>
      </c>
      <c r="J66" s="63">
        <v>20</v>
      </c>
      <c r="K66" s="63">
        <f t="shared" si="45"/>
        <v>639.78739999999993</v>
      </c>
      <c r="L66" s="64">
        <f t="shared" si="50"/>
        <v>90</v>
      </c>
      <c r="M66" s="64">
        <f t="shared" si="50"/>
        <v>889.78739999999993</v>
      </c>
      <c r="N66" s="64">
        <f t="shared" ref="N66:N81" si="59">SUM(P65-M66-O65)</f>
        <v>76.304599999999937</v>
      </c>
      <c r="O66" s="64">
        <f t="shared" si="43"/>
        <v>31</v>
      </c>
      <c r="P66" s="63">
        <f t="shared" si="51"/>
        <v>979.78739999999993</v>
      </c>
      <c r="V66" s="64">
        <f t="shared" si="46"/>
        <v>305</v>
      </c>
      <c r="W66" s="8">
        <f t="shared" si="52"/>
        <v>1773</v>
      </c>
      <c r="X66" s="64">
        <f t="shared" si="52"/>
        <v>287</v>
      </c>
      <c r="Y66" s="64">
        <f t="shared" si="52"/>
        <v>85</v>
      </c>
      <c r="Z66" s="63">
        <f t="shared" si="53"/>
        <v>2078</v>
      </c>
      <c r="AA66" s="64">
        <f t="shared" si="54"/>
        <v>90</v>
      </c>
      <c r="AB66" s="64">
        <f t="shared" si="54"/>
        <v>889.78739999999993</v>
      </c>
      <c r="AC66" s="64">
        <f t="shared" si="54"/>
        <v>76.304599999999994</v>
      </c>
      <c r="AD66" s="64">
        <f t="shared" si="54"/>
        <v>31</v>
      </c>
      <c r="AE66" s="63">
        <f t="shared" si="55"/>
        <v>979.78739999999993</v>
      </c>
      <c r="AF66" s="64">
        <f t="shared" si="56"/>
        <v>395</v>
      </c>
      <c r="AG66" s="64">
        <f t="shared" si="56"/>
        <v>2662.7874000000002</v>
      </c>
      <c r="AH66" s="64">
        <f t="shared" si="57"/>
        <v>363.30459999999999</v>
      </c>
      <c r="AI66" s="64">
        <f t="shared" si="57"/>
        <v>116</v>
      </c>
      <c r="AJ66" s="64">
        <f t="shared" si="57"/>
        <v>3057.7874000000002</v>
      </c>
    </row>
    <row r="67" spans="1:36" ht="12" customHeight="1">
      <c r="A67" s="55" t="s">
        <v>56</v>
      </c>
      <c r="B67" s="63">
        <v>45</v>
      </c>
      <c r="C67" s="63">
        <v>284</v>
      </c>
      <c r="D67" s="64">
        <f t="shared" si="58"/>
        <v>45</v>
      </c>
      <c r="E67" s="63">
        <v>10</v>
      </c>
      <c r="F67" s="63">
        <f t="shared" si="49"/>
        <v>329</v>
      </c>
      <c r="G67" s="63">
        <v>90</v>
      </c>
      <c r="H67" s="63">
        <f t="shared" si="47"/>
        <v>588.79802999999993</v>
      </c>
      <c r="I67" s="64">
        <f t="shared" si="48"/>
        <v>30.989369999999997</v>
      </c>
      <c r="J67" s="63">
        <v>20</v>
      </c>
      <c r="K67" s="63">
        <f t="shared" si="45"/>
        <v>678.79802999999993</v>
      </c>
      <c r="L67" s="64">
        <f t="shared" si="50"/>
        <v>135</v>
      </c>
      <c r="M67" s="64">
        <f t="shared" si="50"/>
        <v>872.79802999999993</v>
      </c>
      <c r="N67" s="64">
        <f t="shared" si="59"/>
        <v>75.989370000000008</v>
      </c>
      <c r="O67" s="64">
        <f t="shared" ref="O67:O81" si="60">SUM(E67+J67)</f>
        <v>30</v>
      </c>
      <c r="P67" s="63">
        <f t="shared" si="51"/>
        <v>1007.7980299999999</v>
      </c>
      <c r="V67" s="64">
        <f t="shared" si="46"/>
        <v>465</v>
      </c>
      <c r="W67" s="8">
        <f t="shared" si="52"/>
        <v>1718</v>
      </c>
      <c r="X67" s="64">
        <f t="shared" si="52"/>
        <v>275</v>
      </c>
      <c r="Y67" s="64">
        <f t="shared" si="52"/>
        <v>83</v>
      </c>
      <c r="Z67" s="63">
        <f t="shared" si="53"/>
        <v>2183</v>
      </c>
      <c r="AA67" s="64">
        <f t="shared" si="54"/>
        <v>135</v>
      </c>
      <c r="AB67" s="64">
        <f t="shared" si="54"/>
        <v>872.79802999999993</v>
      </c>
      <c r="AC67" s="64">
        <f t="shared" si="54"/>
        <v>75.989369999999994</v>
      </c>
      <c r="AD67" s="64">
        <f t="shared" si="54"/>
        <v>30</v>
      </c>
      <c r="AE67" s="63">
        <f t="shared" si="55"/>
        <v>1007.7980299999999</v>
      </c>
      <c r="AF67" s="64">
        <f t="shared" si="56"/>
        <v>600</v>
      </c>
      <c r="AG67" s="64">
        <f t="shared" si="56"/>
        <v>2590.7980299999999</v>
      </c>
      <c r="AH67" s="64">
        <f t="shared" si="57"/>
        <v>350.98937000000001</v>
      </c>
      <c r="AI67" s="64">
        <f t="shared" si="57"/>
        <v>113</v>
      </c>
      <c r="AJ67" s="64">
        <f t="shared" si="57"/>
        <v>3190.7980299999999</v>
      </c>
    </row>
    <row r="68" spans="1:36">
      <c r="A68" s="55" t="s">
        <v>57</v>
      </c>
      <c r="B68" s="63">
        <v>45</v>
      </c>
      <c r="C68" s="63">
        <v>279</v>
      </c>
      <c r="D68" s="64">
        <f t="shared" si="58"/>
        <v>40</v>
      </c>
      <c r="E68" s="63">
        <v>15</v>
      </c>
      <c r="F68" s="63">
        <f t="shared" si="49"/>
        <v>324</v>
      </c>
      <c r="G68" s="63">
        <v>45</v>
      </c>
      <c r="H68" s="63">
        <f t="shared" si="47"/>
        <v>625.85812849999991</v>
      </c>
      <c r="I68" s="64">
        <f t="shared" si="48"/>
        <v>32.939901499999998</v>
      </c>
      <c r="J68" s="63">
        <v>20</v>
      </c>
      <c r="K68" s="63">
        <f t="shared" si="45"/>
        <v>670.85812849999991</v>
      </c>
      <c r="L68" s="64">
        <f t="shared" si="50"/>
        <v>90</v>
      </c>
      <c r="M68" s="64">
        <f t="shared" si="50"/>
        <v>904.85812849999991</v>
      </c>
      <c r="N68" s="64">
        <f t="shared" si="59"/>
        <v>72.939901500000019</v>
      </c>
      <c r="O68" s="64">
        <f t="shared" si="60"/>
        <v>35</v>
      </c>
      <c r="P68" s="63">
        <f t="shared" si="51"/>
        <v>994.85812849999991</v>
      </c>
      <c r="V68" s="64">
        <f t="shared" si="46"/>
        <v>305</v>
      </c>
      <c r="W68" s="8">
        <f t="shared" si="52"/>
        <v>1795</v>
      </c>
      <c r="X68" s="64">
        <f t="shared" si="52"/>
        <v>305</v>
      </c>
      <c r="Y68" s="64">
        <f t="shared" si="52"/>
        <v>68</v>
      </c>
      <c r="Z68" s="63">
        <f t="shared" si="53"/>
        <v>2100</v>
      </c>
      <c r="AA68" s="64">
        <f t="shared" si="54"/>
        <v>90</v>
      </c>
      <c r="AB68" s="64">
        <f t="shared" si="54"/>
        <v>904.85812849999991</v>
      </c>
      <c r="AC68" s="64">
        <f t="shared" si="54"/>
        <v>72.939901499999991</v>
      </c>
      <c r="AD68" s="64">
        <f t="shared" si="54"/>
        <v>35</v>
      </c>
      <c r="AE68" s="63">
        <f t="shared" si="55"/>
        <v>994.85812849999991</v>
      </c>
      <c r="AF68" s="64">
        <f t="shared" si="56"/>
        <v>395</v>
      </c>
      <c r="AG68" s="64">
        <f t="shared" si="56"/>
        <v>2699.8581285</v>
      </c>
      <c r="AH68" s="64">
        <f t="shared" si="57"/>
        <v>377.93990150000002</v>
      </c>
      <c r="AI68" s="64">
        <f t="shared" si="57"/>
        <v>103</v>
      </c>
      <c r="AJ68" s="64">
        <f t="shared" si="57"/>
        <v>3094.8581285</v>
      </c>
    </row>
    <row r="69" spans="1:36">
      <c r="A69" s="55" t="s">
        <v>58</v>
      </c>
      <c r="B69" s="63">
        <v>45</v>
      </c>
      <c r="C69" s="63">
        <f>(F68-E68)-((F68-E68)*0.13)</f>
        <v>268.83</v>
      </c>
      <c r="D69" s="64">
        <f t="shared" si="58"/>
        <v>40.170000000000016</v>
      </c>
      <c r="E69" s="63">
        <v>20</v>
      </c>
      <c r="F69" s="63">
        <f t="shared" si="49"/>
        <v>313.83</v>
      </c>
      <c r="G69" s="63">
        <v>90</v>
      </c>
      <c r="H69" s="63">
        <f t="shared" si="47"/>
        <v>618.31522207499995</v>
      </c>
      <c r="I69" s="64">
        <f t="shared" si="48"/>
        <v>32.542906424999998</v>
      </c>
      <c r="J69" s="63">
        <v>20</v>
      </c>
      <c r="K69" s="63">
        <f t="shared" si="45"/>
        <v>708.31522207499995</v>
      </c>
      <c r="L69" s="64">
        <f t="shared" si="50"/>
        <v>135</v>
      </c>
      <c r="M69" s="64">
        <f t="shared" si="50"/>
        <v>887.14522207499999</v>
      </c>
      <c r="N69" s="64">
        <f t="shared" si="59"/>
        <v>72.712906424999915</v>
      </c>
      <c r="O69" s="64">
        <f t="shared" si="60"/>
        <v>40</v>
      </c>
      <c r="P69" s="63">
        <f t="shared" si="51"/>
        <v>1022.145222075</v>
      </c>
      <c r="V69" s="64">
        <f t="shared" si="46"/>
        <v>495</v>
      </c>
      <c r="W69" s="8">
        <f t="shared" si="52"/>
        <v>1757</v>
      </c>
      <c r="X69" s="64">
        <f t="shared" si="52"/>
        <v>275</v>
      </c>
      <c r="Y69" s="64">
        <f t="shared" si="52"/>
        <v>66</v>
      </c>
      <c r="Z69" s="63">
        <f t="shared" si="53"/>
        <v>2252</v>
      </c>
      <c r="AA69" s="64">
        <f t="shared" si="54"/>
        <v>135</v>
      </c>
      <c r="AB69" s="64">
        <f t="shared" si="54"/>
        <v>887.14522207499999</v>
      </c>
      <c r="AC69" s="64">
        <f t="shared" si="54"/>
        <v>72.712906425000014</v>
      </c>
      <c r="AD69" s="64">
        <f t="shared" si="54"/>
        <v>40</v>
      </c>
      <c r="AE69" s="63">
        <f t="shared" si="55"/>
        <v>1022.145222075</v>
      </c>
      <c r="AF69" s="64">
        <f t="shared" si="56"/>
        <v>630</v>
      </c>
      <c r="AG69" s="64">
        <f t="shared" si="56"/>
        <v>2644.1452220749998</v>
      </c>
      <c r="AH69" s="64">
        <f t="shared" si="57"/>
        <v>347.71290642500003</v>
      </c>
      <c r="AI69" s="64">
        <f t="shared" si="57"/>
        <v>106</v>
      </c>
      <c r="AJ69" s="64">
        <f t="shared" si="57"/>
        <v>3274.1452220749998</v>
      </c>
    </row>
    <row r="70" spans="1:36">
      <c r="A70" s="55" t="s">
        <v>62</v>
      </c>
      <c r="B70" s="63">
        <v>45</v>
      </c>
      <c r="C70" s="63">
        <f t="shared" ref="C70:C81" si="61">(F69-E69)-((F69-E69)*0.13)</f>
        <v>255.63209999999998</v>
      </c>
      <c r="D70" s="64">
        <f t="shared" si="58"/>
        <v>38.197900000000004</v>
      </c>
      <c r="E70" s="63">
        <v>20</v>
      </c>
      <c r="F70" s="63">
        <f t="shared" si="49"/>
        <v>300.63209999999998</v>
      </c>
      <c r="G70" s="63">
        <v>45</v>
      </c>
      <c r="H70" s="63">
        <f t="shared" ref="H70:H81" si="62">(K69-J69)-((K69-J69)*0.05)</f>
        <v>653.89946097124994</v>
      </c>
      <c r="I70" s="64">
        <f t="shared" si="48"/>
        <v>34.41576110375</v>
      </c>
      <c r="J70" s="63">
        <v>20</v>
      </c>
      <c r="K70" s="63">
        <f t="shared" si="45"/>
        <v>698.89946097124994</v>
      </c>
      <c r="L70" s="64">
        <f t="shared" si="50"/>
        <v>90</v>
      </c>
      <c r="M70" s="64">
        <f t="shared" si="50"/>
        <v>909.53156097124997</v>
      </c>
      <c r="N70" s="64">
        <f t="shared" si="59"/>
        <v>72.613661103750019</v>
      </c>
      <c r="O70" s="64">
        <f t="shared" si="60"/>
        <v>40</v>
      </c>
      <c r="P70" s="63">
        <f t="shared" si="51"/>
        <v>999.53156097124997</v>
      </c>
      <c r="V70" s="64">
        <f t="shared" si="46"/>
        <v>315</v>
      </c>
      <c r="W70" s="8">
        <f t="shared" si="52"/>
        <v>1890</v>
      </c>
      <c r="X70" s="64">
        <f t="shared" si="52"/>
        <v>296</v>
      </c>
      <c r="Y70" s="64">
        <f t="shared" si="52"/>
        <v>68</v>
      </c>
      <c r="Z70" s="63">
        <f t="shared" si="53"/>
        <v>2205</v>
      </c>
      <c r="AA70" s="64">
        <f t="shared" si="54"/>
        <v>90</v>
      </c>
      <c r="AB70" s="64">
        <f t="shared" si="54"/>
        <v>909.53156097124997</v>
      </c>
      <c r="AC70" s="64">
        <f t="shared" si="54"/>
        <v>72.613661103750005</v>
      </c>
      <c r="AD70" s="64">
        <f t="shared" si="54"/>
        <v>40</v>
      </c>
      <c r="AE70" s="63">
        <f t="shared" si="55"/>
        <v>999.53156097124997</v>
      </c>
      <c r="AF70" s="64">
        <f t="shared" si="56"/>
        <v>405</v>
      </c>
      <c r="AG70" s="64">
        <f t="shared" si="56"/>
        <v>2799.5315609712497</v>
      </c>
      <c r="AH70" s="64">
        <f t="shared" si="57"/>
        <v>368.61366110375002</v>
      </c>
      <c r="AI70" s="64">
        <f t="shared" si="57"/>
        <v>108</v>
      </c>
      <c r="AJ70" s="64">
        <f t="shared" si="57"/>
        <v>3204.5315609712497</v>
      </c>
    </row>
    <row r="71" spans="1:36">
      <c r="A71" s="55" t="s">
        <v>63</v>
      </c>
      <c r="B71" s="63">
        <v>45</v>
      </c>
      <c r="C71" s="63">
        <f t="shared" si="61"/>
        <v>244.14992699999999</v>
      </c>
      <c r="D71" s="64">
        <f t="shared" si="58"/>
        <v>36.482172999999989</v>
      </c>
      <c r="E71" s="63">
        <v>20</v>
      </c>
      <c r="F71" s="63">
        <f t="shared" si="49"/>
        <v>289.14992699999999</v>
      </c>
      <c r="G71" s="63">
        <v>90</v>
      </c>
      <c r="H71" s="63">
        <f t="shared" si="62"/>
        <v>644.95448792268746</v>
      </c>
      <c r="I71" s="64">
        <f t="shared" si="48"/>
        <v>33.944973048562495</v>
      </c>
      <c r="J71" s="63">
        <v>20</v>
      </c>
      <c r="K71" s="63">
        <f t="shared" si="45"/>
        <v>734.95448792268746</v>
      </c>
      <c r="L71" s="64">
        <f t="shared" si="50"/>
        <v>135</v>
      </c>
      <c r="M71" s="64">
        <f t="shared" si="50"/>
        <v>889.10441492268751</v>
      </c>
      <c r="N71" s="64">
        <f t="shared" si="59"/>
        <v>70.427146048562463</v>
      </c>
      <c r="O71" s="64">
        <f t="shared" si="60"/>
        <v>40</v>
      </c>
      <c r="P71" s="63">
        <f t="shared" si="51"/>
        <v>1024.1044149226875</v>
      </c>
      <c r="V71" s="64">
        <f t="shared" si="46"/>
        <v>495</v>
      </c>
      <c r="W71" s="8">
        <f t="shared" si="52"/>
        <v>1844.3</v>
      </c>
      <c r="X71" s="64">
        <f t="shared" si="52"/>
        <v>292.7</v>
      </c>
      <c r="Y71" s="64">
        <f t="shared" si="52"/>
        <v>78</v>
      </c>
      <c r="Z71" s="63">
        <f t="shared" si="53"/>
        <v>2339.3000000000002</v>
      </c>
      <c r="AA71" s="64">
        <f t="shared" si="54"/>
        <v>135</v>
      </c>
      <c r="AB71" s="64">
        <f t="shared" si="54"/>
        <v>889.10441492268751</v>
      </c>
      <c r="AC71" s="64">
        <f t="shared" si="54"/>
        <v>70.427146048562491</v>
      </c>
      <c r="AD71" s="64">
        <f t="shared" si="54"/>
        <v>40</v>
      </c>
      <c r="AE71" s="63">
        <f t="shared" si="55"/>
        <v>1024.1044149226875</v>
      </c>
      <c r="AF71" s="64">
        <f t="shared" si="56"/>
        <v>630</v>
      </c>
      <c r="AG71" s="64">
        <f t="shared" si="56"/>
        <v>2733.4044149226875</v>
      </c>
      <c r="AH71" s="64">
        <f t="shared" si="57"/>
        <v>363.12714604856251</v>
      </c>
      <c r="AI71" s="64">
        <f t="shared" si="57"/>
        <v>118</v>
      </c>
      <c r="AJ71" s="64">
        <f t="shared" si="57"/>
        <v>3363.4044149226875</v>
      </c>
    </row>
    <row r="72" spans="1:36">
      <c r="A72" s="55" t="s">
        <v>64</v>
      </c>
      <c r="B72" s="63">
        <v>45</v>
      </c>
      <c r="C72" s="63">
        <f t="shared" si="61"/>
        <v>234.16043649</v>
      </c>
      <c r="D72" s="64">
        <f t="shared" si="58"/>
        <v>34.989490509999996</v>
      </c>
      <c r="E72" s="63">
        <v>20</v>
      </c>
      <c r="F72" s="63">
        <f t="shared" si="49"/>
        <v>279.16043649</v>
      </c>
      <c r="G72" s="63">
        <v>45</v>
      </c>
      <c r="H72" s="63">
        <f t="shared" si="62"/>
        <v>679.20676352655312</v>
      </c>
      <c r="I72" s="64">
        <f t="shared" si="48"/>
        <v>35.747724396134373</v>
      </c>
      <c r="J72" s="63">
        <v>20</v>
      </c>
      <c r="K72" s="63">
        <f t="shared" ref="K72:K81" si="63">SUM(G72+H72)</f>
        <v>724.20676352655312</v>
      </c>
      <c r="L72" s="64">
        <f t="shared" si="50"/>
        <v>90</v>
      </c>
      <c r="M72" s="64">
        <f t="shared" si="50"/>
        <v>913.36720001655317</v>
      </c>
      <c r="N72" s="64">
        <f t="shared" si="59"/>
        <v>70.737214906134341</v>
      </c>
      <c r="O72" s="64">
        <f t="shared" si="60"/>
        <v>40</v>
      </c>
      <c r="P72" s="63">
        <f t="shared" si="51"/>
        <v>1003.3672000165532</v>
      </c>
      <c r="V72" s="64">
        <f t="shared" si="46"/>
        <v>315</v>
      </c>
      <c r="W72" s="8">
        <f t="shared" si="52"/>
        <v>1968.27</v>
      </c>
      <c r="X72" s="64">
        <f t="shared" si="52"/>
        <v>292.72999999999996</v>
      </c>
      <c r="Y72" s="64">
        <f t="shared" si="52"/>
        <v>94</v>
      </c>
      <c r="Z72" s="63">
        <f t="shared" si="53"/>
        <v>2283.27</v>
      </c>
      <c r="AA72" s="64">
        <f t="shared" si="54"/>
        <v>90</v>
      </c>
      <c r="AB72" s="64">
        <f t="shared" si="54"/>
        <v>913.36720001655317</v>
      </c>
      <c r="AC72" s="64">
        <f t="shared" si="54"/>
        <v>70.737214906134369</v>
      </c>
      <c r="AD72" s="64">
        <f t="shared" si="54"/>
        <v>40</v>
      </c>
      <c r="AE72" s="63">
        <f t="shared" si="55"/>
        <v>1003.3672000165532</v>
      </c>
      <c r="AF72" s="64">
        <f t="shared" si="56"/>
        <v>405</v>
      </c>
      <c r="AG72" s="64">
        <f t="shared" si="56"/>
        <v>2881.6372000165529</v>
      </c>
      <c r="AH72" s="64">
        <f t="shared" si="57"/>
        <v>363.46721490613436</v>
      </c>
      <c r="AI72" s="64">
        <f t="shared" si="57"/>
        <v>134</v>
      </c>
      <c r="AJ72" s="64">
        <f t="shared" si="57"/>
        <v>3286.6372000165529</v>
      </c>
    </row>
    <row r="73" spans="1:36">
      <c r="A73" s="55" t="s">
        <v>65</v>
      </c>
      <c r="B73" s="63">
        <v>45</v>
      </c>
      <c r="C73" s="63">
        <f t="shared" si="61"/>
        <v>225.46957974629998</v>
      </c>
      <c r="D73" s="64">
        <f t="shared" si="58"/>
        <v>33.69085674370001</v>
      </c>
      <c r="E73" s="63">
        <v>15</v>
      </c>
      <c r="F73" s="63">
        <f t="shared" si="49"/>
        <v>270.46957974629998</v>
      </c>
      <c r="G73" s="63">
        <v>90</v>
      </c>
      <c r="H73" s="63">
        <f t="shared" si="62"/>
        <v>668.99642535022542</v>
      </c>
      <c r="I73" s="64">
        <f t="shared" si="48"/>
        <v>35.21033817632766</v>
      </c>
      <c r="J73" s="63">
        <v>20</v>
      </c>
      <c r="K73" s="63">
        <f t="shared" si="63"/>
        <v>758.99642535022542</v>
      </c>
      <c r="L73" s="64">
        <f t="shared" si="50"/>
        <v>135</v>
      </c>
      <c r="M73" s="64">
        <f t="shared" si="50"/>
        <v>894.46600509652535</v>
      </c>
      <c r="N73" s="64">
        <f t="shared" si="59"/>
        <v>68.90119492002782</v>
      </c>
      <c r="O73" s="64">
        <f t="shared" si="60"/>
        <v>35</v>
      </c>
      <c r="P73" s="63">
        <f t="shared" si="51"/>
        <v>1029.4660050965254</v>
      </c>
      <c r="V73" s="64">
        <f t="shared" si="46"/>
        <v>495</v>
      </c>
      <c r="W73" s="8">
        <f t="shared" si="52"/>
        <v>1894.59</v>
      </c>
      <c r="X73" s="64">
        <f t="shared" si="52"/>
        <v>294.20999999999998</v>
      </c>
      <c r="Y73" s="64">
        <f t="shared" si="52"/>
        <v>98</v>
      </c>
      <c r="Z73" s="63">
        <f t="shared" si="53"/>
        <v>2389.59</v>
      </c>
      <c r="AA73" s="64">
        <f t="shared" si="54"/>
        <v>135</v>
      </c>
      <c r="AB73" s="64">
        <f t="shared" si="54"/>
        <v>894.46600509652535</v>
      </c>
      <c r="AC73" s="64">
        <f t="shared" si="54"/>
        <v>68.901194920027677</v>
      </c>
      <c r="AD73" s="64">
        <f t="shared" si="54"/>
        <v>35</v>
      </c>
      <c r="AE73" s="63">
        <f t="shared" si="55"/>
        <v>1029.4660050965254</v>
      </c>
      <c r="AF73" s="64">
        <f t="shared" si="56"/>
        <v>630</v>
      </c>
      <c r="AG73" s="64">
        <f t="shared" si="56"/>
        <v>2789.056005096525</v>
      </c>
      <c r="AH73" s="64">
        <f t="shared" si="57"/>
        <v>363.11119492002763</v>
      </c>
      <c r="AI73" s="64">
        <f t="shared" si="57"/>
        <v>133</v>
      </c>
      <c r="AJ73" s="64">
        <f t="shared" si="57"/>
        <v>3419.0560050965255</v>
      </c>
    </row>
    <row r="74" spans="1:36">
      <c r="A74" s="55" t="s">
        <v>66</v>
      </c>
      <c r="B74" s="63">
        <v>45</v>
      </c>
      <c r="C74" s="63">
        <f t="shared" si="61"/>
        <v>222.258534379281</v>
      </c>
      <c r="D74" s="64">
        <f t="shared" si="58"/>
        <v>33.211045367018983</v>
      </c>
      <c r="E74" s="63">
        <v>15</v>
      </c>
      <c r="F74" s="63">
        <f t="shared" si="49"/>
        <v>267.258534379281</v>
      </c>
      <c r="G74" s="63">
        <v>45</v>
      </c>
      <c r="H74" s="63">
        <f t="shared" si="62"/>
        <v>702.04660408271411</v>
      </c>
      <c r="I74" s="64">
        <f t="shared" si="48"/>
        <v>36.949821267511275</v>
      </c>
      <c r="J74" s="63">
        <v>20</v>
      </c>
      <c r="K74" s="63">
        <f t="shared" si="63"/>
        <v>747.04660408271411</v>
      </c>
      <c r="L74" s="64">
        <f t="shared" si="50"/>
        <v>90</v>
      </c>
      <c r="M74" s="64">
        <f t="shared" si="50"/>
        <v>924.30513846199506</v>
      </c>
      <c r="N74" s="64">
        <f t="shared" si="59"/>
        <v>70.160866634530294</v>
      </c>
      <c r="O74" s="64">
        <f t="shared" si="60"/>
        <v>35</v>
      </c>
      <c r="P74" s="63">
        <f t="shared" si="51"/>
        <v>1014.3051384619951</v>
      </c>
      <c r="V74" s="64">
        <f t="shared" si="46"/>
        <v>315</v>
      </c>
      <c r="W74" s="8">
        <f t="shared" si="52"/>
        <v>2003.912</v>
      </c>
      <c r="X74" s="64">
        <f t="shared" si="52"/>
        <v>291.32800000000003</v>
      </c>
      <c r="Y74" s="64">
        <f t="shared" si="52"/>
        <v>104</v>
      </c>
      <c r="Z74" s="63">
        <f t="shared" si="53"/>
        <v>2318.9120000000003</v>
      </c>
      <c r="AA74" s="64">
        <f t="shared" si="54"/>
        <v>90</v>
      </c>
      <c r="AB74" s="64">
        <f t="shared" si="54"/>
        <v>924.30513846199506</v>
      </c>
      <c r="AC74" s="64">
        <f t="shared" si="54"/>
        <v>70.160866634530265</v>
      </c>
      <c r="AD74" s="64">
        <f t="shared" si="54"/>
        <v>35</v>
      </c>
      <c r="AE74" s="63">
        <f t="shared" si="55"/>
        <v>1014.3051384619951</v>
      </c>
      <c r="AF74" s="64">
        <f t="shared" si="56"/>
        <v>405</v>
      </c>
      <c r="AG74" s="64">
        <f t="shared" si="56"/>
        <v>2928.2171384619951</v>
      </c>
      <c r="AH74" s="64">
        <f t="shared" si="57"/>
        <v>361.48886663453027</v>
      </c>
      <c r="AI74" s="64">
        <f t="shared" si="57"/>
        <v>139</v>
      </c>
      <c r="AJ74" s="64">
        <f t="shared" si="57"/>
        <v>3333.2171384619951</v>
      </c>
    </row>
    <row r="75" spans="1:36">
      <c r="A75" s="55" t="s">
        <v>67</v>
      </c>
      <c r="B75" s="63">
        <v>45</v>
      </c>
      <c r="C75" s="63">
        <f t="shared" si="61"/>
        <v>219.46492490997446</v>
      </c>
      <c r="D75" s="64">
        <f t="shared" si="58"/>
        <v>32.793609469306546</v>
      </c>
      <c r="E75" s="63">
        <v>15</v>
      </c>
      <c r="F75" s="63">
        <f t="shared" si="49"/>
        <v>264.46492490997446</v>
      </c>
      <c r="G75" s="63">
        <v>90</v>
      </c>
      <c r="H75" s="63">
        <f t="shared" si="62"/>
        <v>690.69427387857843</v>
      </c>
      <c r="I75" s="64">
        <f t="shared" si="48"/>
        <v>36.352330204135704</v>
      </c>
      <c r="J75" s="63">
        <v>20</v>
      </c>
      <c r="K75" s="63">
        <f t="shared" si="63"/>
        <v>780.69427387857843</v>
      </c>
      <c r="L75" s="64">
        <f t="shared" si="50"/>
        <v>135</v>
      </c>
      <c r="M75" s="64">
        <f t="shared" si="50"/>
        <v>910.15919878855289</v>
      </c>
      <c r="N75" s="64">
        <f t="shared" si="59"/>
        <v>69.145939673442172</v>
      </c>
      <c r="O75" s="64">
        <f t="shared" si="60"/>
        <v>35</v>
      </c>
      <c r="P75" s="63">
        <f t="shared" si="51"/>
        <v>1045.1591987885529</v>
      </c>
      <c r="V75" s="64">
        <f t="shared" si="46"/>
        <v>495</v>
      </c>
      <c r="W75" s="8">
        <f t="shared" si="52"/>
        <v>1915.9236000000001</v>
      </c>
      <c r="X75" s="64">
        <f t="shared" si="52"/>
        <v>296.46839999999997</v>
      </c>
      <c r="Y75" s="64">
        <f t="shared" si="52"/>
        <v>113</v>
      </c>
      <c r="Z75" s="63">
        <f t="shared" si="53"/>
        <v>2410.9236000000001</v>
      </c>
      <c r="AA75" s="64">
        <f t="shared" si="54"/>
        <v>135</v>
      </c>
      <c r="AB75" s="64">
        <f t="shared" si="54"/>
        <v>910.15919878855289</v>
      </c>
      <c r="AC75" s="64">
        <f t="shared" si="54"/>
        <v>69.145939673442257</v>
      </c>
      <c r="AD75" s="64">
        <f t="shared" si="54"/>
        <v>35</v>
      </c>
      <c r="AE75" s="63">
        <f t="shared" si="55"/>
        <v>1045.1591987885529</v>
      </c>
      <c r="AF75" s="64">
        <f t="shared" si="56"/>
        <v>630</v>
      </c>
      <c r="AG75" s="64">
        <f t="shared" si="56"/>
        <v>2826.0827987885532</v>
      </c>
      <c r="AH75" s="64">
        <f t="shared" si="57"/>
        <v>365.61433967344226</v>
      </c>
      <c r="AI75" s="64">
        <f t="shared" si="57"/>
        <v>148</v>
      </c>
      <c r="AJ75" s="64">
        <f t="shared" si="57"/>
        <v>3456.0827987885532</v>
      </c>
    </row>
    <row r="76" spans="1:36">
      <c r="A76" s="55" t="s">
        <v>68</v>
      </c>
      <c r="B76" s="63">
        <v>45</v>
      </c>
      <c r="C76" s="63">
        <f t="shared" si="61"/>
        <v>217.03448467167777</v>
      </c>
      <c r="D76" s="64">
        <f t="shared" si="58"/>
        <v>32.430440238296683</v>
      </c>
      <c r="E76" s="63">
        <v>15</v>
      </c>
      <c r="F76" s="63">
        <f t="shared" si="49"/>
        <v>262.03448467167777</v>
      </c>
      <c r="G76" s="63">
        <v>45</v>
      </c>
      <c r="H76" s="63">
        <f t="shared" si="62"/>
        <v>722.65956018464954</v>
      </c>
      <c r="I76" s="64">
        <f t="shared" si="48"/>
        <v>38.034713693928921</v>
      </c>
      <c r="J76" s="63">
        <v>20</v>
      </c>
      <c r="K76" s="63">
        <f t="shared" si="63"/>
        <v>767.65956018464954</v>
      </c>
      <c r="L76" s="64">
        <f t="shared" si="50"/>
        <v>90</v>
      </c>
      <c r="M76" s="64">
        <f t="shared" si="50"/>
        <v>939.69404485632731</v>
      </c>
      <c r="N76" s="64">
        <f t="shared" si="59"/>
        <v>70.465153932225576</v>
      </c>
      <c r="O76" s="64">
        <f t="shared" si="60"/>
        <v>35</v>
      </c>
      <c r="P76" s="63">
        <f t="shared" si="51"/>
        <v>1029.6940448563273</v>
      </c>
      <c r="V76" s="64">
        <f t="shared" si="46"/>
        <v>315</v>
      </c>
      <c r="W76" s="8">
        <f t="shared" si="52"/>
        <v>2012.2508800000001</v>
      </c>
      <c r="X76" s="64">
        <f t="shared" si="52"/>
        <v>286.06272000000001</v>
      </c>
      <c r="Y76" s="64">
        <f t="shared" si="52"/>
        <v>115</v>
      </c>
      <c r="Z76" s="63">
        <f t="shared" si="53"/>
        <v>2327.2508800000001</v>
      </c>
      <c r="AA76" s="64">
        <f t="shared" si="54"/>
        <v>90</v>
      </c>
      <c r="AB76" s="64">
        <f t="shared" si="54"/>
        <v>939.69404485632731</v>
      </c>
      <c r="AC76" s="64">
        <f t="shared" si="54"/>
        <v>70.465153932225604</v>
      </c>
      <c r="AD76" s="64">
        <f t="shared" si="54"/>
        <v>35</v>
      </c>
      <c r="AE76" s="63">
        <f t="shared" si="55"/>
        <v>1029.6940448563273</v>
      </c>
      <c r="AF76" s="64">
        <f t="shared" si="56"/>
        <v>405</v>
      </c>
      <c r="AG76" s="64">
        <f t="shared" si="56"/>
        <v>2951.9449248563274</v>
      </c>
      <c r="AH76" s="64">
        <f t="shared" si="57"/>
        <v>356.52787393222559</v>
      </c>
      <c r="AI76" s="64">
        <f t="shared" si="57"/>
        <v>150</v>
      </c>
      <c r="AJ76" s="64">
        <f t="shared" si="57"/>
        <v>3356.9449248563274</v>
      </c>
    </row>
    <row r="77" spans="1:36">
      <c r="A77" s="55" t="s">
        <v>69</v>
      </c>
      <c r="B77" s="63">
        <v>45</v>
      </c>
      <c r="C77" s="63">
        <f t="shared" si="61"/>
        <v>214.92000166435966</v>
      </c>
      <c r="D77" s="64">
        <f t="shared" si="58"/>
        <v>32.114483007318114</v>
      </c>
      <c r="E77" s="63">
        <v>15</v>
      </c>
      <c r="F77" s="63">
        <f t="shared" si="49"/>
        <v>259.92000166435969</v>
      </c>
      <c r="G77" s="63">
        <v>90</v>
      </c>
      <c r="H77" s="63">
        <f t="shared" si="62"/>
        <v>710.27658217541705</v>
      </c>
      <c r="I77" s="64">
        <f t="shared" si="48"/>
        <v>37.382978009232481</v>
      </c>
      <c r="J77" s="63">
        <v>20</v>
      </c>
      <c r="K77" s="63">
        <f t="shared" si="63"/>
        <v>800.27658217541705</v>
      </c>
      <c r="L77" s="64">
        <f t="shared" si="50"/>
        <v>135</v>
      </c>
      <c r="M77" s="64">
        <f t="shared" si="50"/>
        <v>925.19658383977674</v>
      </c>
      <c r="N77" s="64">
        <f t="shared" si="59"/>
        <v>69.497461016550574</v>
      </c>
      <c r="O77" s="64">
        <f t="shared" si="60"/>
        <v>35</v>
      </c>
      <c r="P77" s="63">
        <f t="shared" si="51"/>
        <v>1060.1965838397768</v>
      </c>
      <c r="V77" s="64">
        <f t="shared" si="46"/>
        <v>495</v>
      </c>
      <c r="W77" s="8">
        <f t="shared" si="52"/>
        <v>1917.300704</v>
      </c>
      <c r="X77" s="64">
        <f t="shared" si="52"/>
        <v>294.75017600000001</v>
      </c>
      <c r="Y77" s="64">
        <f t="shared" si="52"/>
        <v>124</v>
      </c>
      <c r="Z77" s="63">
        <f t="shared" si="53"/>
        <v>2412.3007040000002</v>
      </c>
      <c r="AA77" s="64">
        <f t="shared" si="54"/>
        <v>135</v>
      </c>
      <c r="AB77" s="64">
        <f t="shared" si="54"/>
        <v>925.19658383977674</v>
      </c>
      <c r="AC77" s="64">
        <f t="shared" si="54"/>
        <v>69.497461016550602</v>
      </c>
      <c r="AD77" s="64">
        <f t="shared" si="54"/>
        <v>35</v>
      </c>
      <c r="AE77" s="63">
        <f t="shared" si="55"/>
        <v>1060.1965838397768</v>
      </c>
      <c r="AF77" s="64">
        <f t="shared" si="56"/>
        <v>630</v>
      </c>
      <c r="AG77" s="64">
        <f t="shared" si="56"/>
        <v>2842.4972878397766</v>
      </c>
      <c r="AH77" s="64">
        <f t="shared" si="57"/>
        <v>364.24763701655058</v>
      </c>
      <c r="AI77" s="64">
        <f t="shared" si="57"/>
        <v>159</v>
      </c>
      <c r="AJ77" s="64">
        <f t="shared" si="57"/>
        <v>3472.4972878397771</v>
      </c>
    </row>
    <row r="78" spans="1:36">
      <c r="A78" s="55" t="s">
        <v>70</v>
      </c>
      <c r="B78" s="63">
        <v>45</v>
      </c>
      <c r="C78" s="63">
        <f t="shared" si="61"/>
        <v>213.08040144799293</v>
      </c>
      <c r="D78" s="64">
        <f t="shared" si="58"/>
        <v>31.839600216366762</v>
      </c>
      <c r="E78" s="63">
        <v>15</v>
      </c>
      <c r="F78" s="63">
        <f t="shared" si="49"/>
        <v>258.08040144799293</v>
      </c>
      <c r="G78" s="63">
        <v>45</v>
      </c>
      <c r="H78" s="63">
        <f t="shared" si="62"/>
        <v>741.26275306664616</v>
      </c>
      <c r="I78" s="64">
        <f t="shared" si="48"/>
        <v>39.013829108770857</v>
      </c>
      <c r="J78" s="63">
        <v>20</v>
      </c>
      <c r="K78" s="63">
        <f t="shared" si="63"/>
        <v>786.26275306664616</v>
      </c>
      <c r="L78" s="64">
        <f t="shared" si="50"/>
        <v>90</v>
      </c>
      <c r="M78" s="64">
        <f t="shared" si="50"/>
        <v>954.34315451463908</v>
      </c>
      <c r="N78" s="64">
        <f t="shared" si="59"/>
        <v>70.853429325137768</v>
      </c>
      <c r="O78" s="64">
        <f t="shared" si="60"/>
        <v>35</v>
      </c>
      <c r="P78" s="63">
        <f t="shared" si="51"/>
        <v>1044.3431545146391</v>
      </c>
      <c r="V78" s="64">
        <f t="shared" si="46"/>
        <v>315</v>
      </c>
      <c r="W78" s="8">
        <f t="shared" si="52"/>
        <v>1970.3625632000001</v>
      </c>
      <c r="X78" s="64">
        <f t="shared" si="52"/>
        <v>318.27814079999996</v>
      </c>
      <c r="Y78" s="64">
        <f t="shared" si="52"/>
        <v>126</v>
      </c>
      <c r="Z78" s="63">
        <f t="shared" si="53"/>
        <v>2285.3625632000003</v>
      </c>
      <c r="AA78" s="64">
        <f t="shared" si="54"/>
        <v>90</v>
      </c>
      <c r="AB78" s="64">
        <f t="shared" si="54"/>
        <v>954.34315451463908</v>
      </c>
      <c r="AC78" s="64">
        <f t="shared" si="54"/>
        <v>70.853429325137625</v>
      </c>
      <c r="AD78" s="64">
        <f t="shared" si="54"/>
        <v>35</v>
      </c>
      <c r="AE78" s="63">
        <f t="shared" si="55"/>
        <v>1044.3431545146391</v>
      </c>
      <c r="AF78" s="64">
        <f t="shared" si="56"/>
        <v>405</v>
      </c>
      <c r="AG78" s="64">
        <f t="shared" si="56"/>
        <v>2924.7057177146389</v>
      </c>
      <c r="AH78" s="64">
        <f t="shared" si="57"/>
        <v>389.13157012513761</v>
      </c>
      <c r="AI78" s="64">
        <f t="shared" si="57"/>
        <v>161</v>
      </c>
      <c r="AJ78" s="64">
        <f t="shared" si="57"/>
        <v>3329.7057177146394</v>
      </c>
    </row>
    <row r="79" spans="1:36">
      <c r="A79" s="55" t="s">
        <v>71</v>
      </c>
      <c r="B79" s="63">
        <v>45</v>
      </c>
      <c r="C79" s="63">
        <f t="shared" si="61"/>
        <v>211.47994925975385</v>
      </c>
      <c r="D79" s="64">
        <f t="shared" si="58"/>
        <v>31.600452188239075</v>
      </c>
      <c r="E79" s="63">
        <v>15</v>
      </c>
      <c r="F79" s="63">
        <f t="shared" si="49"/>
        <v>256.47994925975388</v>
      </c>
      <c r="G79" s="63">
        <v>90</v>
      </c>
      <c r="H79" s="63">
        <f t="shared" si="62"/>
        <v>727.94961541331384</v>
      </c>
      <c r="I79" s="64">
        <f t="shared" si="48"/>
        <v>38.313137653332312</v>
      </c>
      <c r="J79" s="63">
        <v>20</v>
      </c>
      <c r="K79" s="63">
        <f t="shared" si="63"/>
        <v>817.94961541331384</v>
      </c>
      <c r="L79" s="64">
        <f t="shared" si="50"/>
        <v>135</v>
      </c>
      <c r="M79" s="64">
        <f t="shared" si="50"/>
        <v>939.42956467306772</v>
      </c>
      <c r="N79" s="64">
        <f t="shared" si="59"/>
        <v>69.913589841571365</v>
      </c>
      <c r="O79" s="64">
        <f t="shared" si="60"/>
        <v>35</v>
      </c>
      <c r="P79" s="63">
        <f t="shared" si="51"/>
        <v>1074.4295646730677</v>
      </c>
      <c r="V79" s="64">
        <f t="shared" si="46"/>
        <v>495</v>
      </c>
      <c r="W79" s="8">
        <f t="shared" si="52"/>
        <v>1864.2000505600001</v>
      </c>
      <c r="X79" s="64">
        <f t="shared" si="52"/>
        <v>294.91251263999993</v>
      </c>
      <c r="Y79" s="64">
        <f t="shared" si="52"/>
        <v>126</v>
      </c>
      <c r="Z79" s="63">
        <f t="shared" si="53"/>
        <v>2359.2000505599999</v>
      </c>
      <c r="AA79" s="64">
        <f t="shared" si="54"/>
        <v>135</v>
      </c>
      <c r="AB79" s="64">
        <f t="shared" si="54"/>
        <v>939.42956467306772</v>
      </c>
      <c r="AC79" s="64">
        <f t="shared" si="54"/>
        <v>69.913589841571394</v>
      </c>
      <c r="AD79" s="64">
        <f t="shared" si="54"/>
        <v>35</v>
      </c>
      <c r="AE79" s="63">
        <f t="shared" si="55"/>
        <v>1074.4295646730677</v>
      </c>
      <c r="AF79" s="64">
        <f t="shared" si="56"/>
        <v>630</v>
      </c>
      <c r="AG79" s="64">
        <f t="shared" si="56"/>
        <v>2803.6296152330679</v>
      </c>
      <c r="AH79" s="64">
        <f t="shared" si="57"/>
        <v>364.8261024815713</v>
      </c>
      <c r="AI79" s="64">
        <f t="shared" si="57"/>
        <v>161</v>
      </c>
      <c r="AJ79" s="64">
        <f t="shared" si="57"/>
        <v>3433.6296152330679</v>
      </c>
    </row>
    <row r="80" spans="1:36">
      <c r="A80" s="55" t="s">
        <v>72</v>
      </c>
      <c r="B80" s="63">
        <v>45</v>
      </c>
      <c r="C80" s="63">
        <f t="shared" si="61"/>
        <v>210.08755585598587</v>
      </c>
      <c r="D80" s="64">
        <f t="shared" si="58"/>
        <v>31.392393403768011</v>
      </c>
      <c r="E80" s="63">
        <v>15</v>
      </c>
      <c r="F80" s="63">
        <f t="shared" si="49"/>
        <v>255.08755585598587</v>
      </c>
      <c r="G80" s="63">
        <v>45</v>
      </c>
      <c r="H80" s="63">
        <f t="shared" si="62"/>
        <v>758.05213464264818</v>
      </c>
      <c r="I80" s="64">
        <f>(K79-J79)*0.05</f>
        <v>39.897480770665695</v>
      </c>
      <c r="J80" s="63">
        <v>20</v>
      </c>
      <c r="K80" s="63">
        <f t="shared" si="63"/>
        <v>803.05213464264818</v>
      </c>
      <c r="L80" s="64">
        <f t="shared" si="50"/>
        <v>90</v>
      </c>
      <c r="M80" s="64">
        <f t="shared" si="50"/>
        <v>968.13969049863408</v>
      </c>
      <c r="N80" s="64">
        <f t="shared" si="59"/>
        <v>71.289874174433635</v>
      </c>
      <c r="O80" s="64">
        <f t="shared" si="60"/>
        <v>35</v>
      </c>
      <c r="P80" s="63">
        <f t="shared" si="51"/>
        <v>1058.1396904986341</v>
      </c>
      <c r="V80" s="64">
        <f t="shared" si="46"/>
        <v>315</v>
      </c>
      <c r="W80" s="8">
        <f t="shared" si="52"/>
        <v>1931.3020404480001</v>
      </c>
      <c r="X80" s="64">
        <f t="shared" si="52"/>
        <v>358.18801011200003</v>
      </c>
      <c r="Y80" s="64">
        <f t="shared" si="52"/>
        <v>128</v>
      </c>
      <c r="Z80" s="63">
        <f t="shared" si="53"/>
        <v>2246.3020404480003</v>
      </c>
      <c r="AA80" s="64">
        <f t="shared" si="54"/>
        <v>90</v>
      </c>
      <c r="AB80" s="64">
        <f t="shared" si="54"/>
        <v>968.13969049863408</v>
      </c>
      <c r="AC80" s="64">
        <f t="shared" si="54"/>
        <v>71.289874174433706</v>
      </c>
      <c r="AD80" s="64">
        <f t="shared" si="54"/>
        <v>35</v>
      </c>
      <c r="AE80" s="63">
        <f t="shared" si="55"/>
        <v>1058.1396904986341</v>
      </c>
      <c r="AF80" s="64">
        <f t="shared" si="56"/>
        <v>405</v>
      </c>
      <c r="AG80" s="64">
        <f t="shared" si="56"/>
        <v>2899.4417309466344</v>
      </c>
      <c r="AH80" s="64">
        <f t="shared" si="57"/>
        <v>429.47788428643372</v>
      </c>
      <c r="AI80" s="64">
        <f t="shared" si="57"/>
        <v>163</v>
      </c>
      <c r="AJ80" s="64">
        <f t="shared" si="57"/>
        <v>3304.4417309466344</v>
      </c>
    </row>
    <row r="81" spans="1:36" ht="13.5" thickBot="1">
      <c r="A81" s="59" t="s">
        <v>73</v>
      </c>
      <c r="B81" s="63">
        <v>45</v>
      </c>
      <c r="C81" s="63">
        <f t="shared" si="61"/>
        <v>208.87617359470769</v>
      </c>
      <c r="D81" s="64">
        <f t="shared" si="58"/>
        <v>31.211382261278175</v>
      </c>
      <c r="E81" s="63">
        <v>15</v>
      </c>
      <c r="F81" s="63">
        <f>SUM(B81+C81)</f>
        <v>253.87617359470769</v>
      </c>
      <c r="G81" s="63">
        <v>90</v>
      </c>
      <c r="H81" s="63">
        <f t="shared" si="62"/>
        <v>743.89952791051576</v>
      </c>
      <c r="I81" s="64">
        <f>(K80-J80)*0.05</f>
        <v>39.152606732132412</v>
      </c>
      <c r="J81" s="63">
        <v>20</v>
      </c>
      <c r="K81" s="63">
        <f t="shared" si="63"/>
        <v>833.89952791051576</v>
      </c>
      <c r="L81" s="64">
        <f>SUM(B81+G81)</f>
        <v>135</v>
      </c>
      <c r="M81" s="64">
        <f>SUM(C81+H81)</f>
        <v>952.77570150522342</v>
      </c>
      <c r="N81" s="64">
        <f t="shared" si="59"/>
        <v>70.363988993410658</v>
      </c>
      <c r="O81" s="64">
        <f t="shared" si="60"/>
        <v>35</v>
      </c>
      <c r="P81" s="63">
        <f>SUM(L81+M81)</f>
        <v>1087.7757015052234</v>
      </c>
      <c r="V81" s="64">
        <f t="shared" si="46"/>
        <v>495</v>
      </c>
      <c r="W81" s="8">
        <f>SUM(C41+H41+M41+R41+W41+AB41)</f>
        <v>1831.2136323584</v>
      </c>
      <c r="X81" s="64">
        <f>SUM(D41+I41+N41+S41+X41+AC41)</f>
        <v>286.57840808959998</v>
      </c>
      <c r="Y81" s="64">
        <f>SUM(E41+J41+O41+T41+Y41+AD41)</f>
        <v>128</v>
      </c>
      <c r="Z81" s="63">
        <f>SUM(V81+W81)</f>
        <v>2326.2136323584</v>
      </c>
      <c r="AA81" s="64">
        <f>SUM(B81+G81)</f>
        <v>135</v>
      </c>
      <c r="AB81" s="64">
        <f>SUM(C81+H81)</f>
        <v>952.77570150522342</v>
      </c>
      <c r="AC81" s="64">
        <f>SUM(D81+I81)</f>
        <v>70.363988993410587</v>
      </c>
      <c r="AD81" s="64">
        <f>SUM(E81+J81)</f>
        <v>35</v>
      </c>
      <c r="AE81" s="63">
        <f>SUM(L81+M81)</f>
        <v>1087.7757015052234</v>
      </c>
      <c r="AF81" s="64">
        <f>SUM(V81+AA81)</f>
        <v>630</v>
      </c>
      <c r="AG81" s="64">
        <f>SUM(W81+AB81)</f>
        <v>2783.9893338636234</v>
      </c>
      <c r="AH81" s="64">
        <f>SUM(X81+AC81)</f>
        <v>356.94239708301058</v>
      </c>
      <c r="AI81" s="64">
        <f>SUM(Y81+AD81)</f>
        <v>163</v>
      </c>
      <c r="AJ81" s="64">
        <f>SUM(Z81+AE81)</f>
        <v>3413.9893338636234</v>
      </c>
    </row>
  </sheetData>
  <phoneticPr fontId="0" type="noConversion"/>
  <printOptions horizontalCentered="1" verticalCentered="1"/>
  <pageMargins left="0.2" right="0.08" top="0.62" bottom="0.7" header="0.51181102362204722" footer="0.51181102362204722"/>
  <pageSetup paperSize="5" scale="101" fitToWidth="2" fitToHeight="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T30"/>
  <sheetViews>
    <sheetView workbookViewId="0">
      <selection activeCell="E34" sqref="E34"/>
    </sheetView>
  </sheetViews>
  <sheetFormatPr baseColWidth="10" defaultColWidth="11.42578125" defaultRowHeight="12.75"/>
  <cols>
    <col min="1" max="1" width="11.42578125" style="32" customWidth="1"/>
    <col min="2" max="20" width="4.7109375" customWidth="1"/>
  </cols>
  <sheetData>
    <row r="5" spans="1:20" ht="13.5" thickBot="1"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spans="1:20" ht="13.5" thickTop="1">
      <c r="B6" s="46" t="s">
        <v>76</v>
      </c>
      <c r="C6" s="43"/>
      <c r="D6" s="44"/>
      <c r="E6" s="43"/>
      <c r="F6" s="43"/>
      <c r="G6" s="43"/>
      <c r="H6" s="42" t="s">
        <v>78</v>
      </c>
      <c r="I6" s="43"/>
      <c r="J6" s="44"/>
      <c r="K6" s="43"/>
      <c r="L6" s="43"/>
      <c r="M6" s="43"/>
      <c r="N6" s="42" t="s">
        <v>14</v>
      </c>
      <c r="O6" s="43"/>
      <c r="P6" s="44"/>
      <c r="Q6" s="43"/>
      <c r="R6" s="43"/>
      <c r="S6" s="45"/>
      <c r="T6" s="28" t="s">
        <v>59</v>
      </c>
    </row>
    <row r="7" spans="1:20" ht="13.5" thickBot="1">
      <c r="B7" s="47" t="s">
        <v>15</v>
      </c>
      <c r="C7" s="48" t="s">
        <v>16</v>
      </c>
      <c r="D7" s="48" t="s">
        <v>17</v>
      </c>
      <c r="E7" s="48" t="s">
        <v>18</v>
      </c>
      <c r="F7" s="48" t="s">
        <v>19</v>
      </c>
      <c r="G7" s="49" t="s">
        <v>79</v>
      </c>
      <c r="H7" s="50" t="s">
        <v>15</v>
      </c>
      <c r="I7" s="48" t="s">
        <v>16</v>
      </c>
      <c r="J7" s="48" t="s">
        <v>17</v>
      </c>
      <c r="K7" s="48" t="s">
        <v>18</v>
      </c>
      <c r="L7" s="48" t="s">
        <v>19</v>
      </c>
      <c r="M7" s="48" t="s">
        <v>80</v>
      </c>
      <c r="N7" s="50" t="s">
        <v>15</v>
      </c>
      <c r="O7" s="48" t="s">
        <v>16</v>
      </c>
      <c r="P7" s="48" t="s">
        <v>17</v>
      </c>
      <c r="Q7" s="48" t="s">
        <v>18</v>
      </c>
      <c r="R7" s="48" t="s">
        <v>19</v>
      </c>
      <c r="S7" s="51" t="s">
        <v>80</v>
      </c>
    </row>
    <row r="8" spans="1:20" ht="13.5" thickTop="1">
      <c r="A8" s="36" t="s">
        <v>59</v>
      </c>
      <c r="B8" s="31">
        <v>41</v>
      </c>
      <c r="C8" s="8">
        <v>464</v>
      </c>
      <c r="D8" s="8">
        <v>118</v>
      </c>
      <c r="E8" s="8">
        <v>0</v>
      </c>
      <c r="F8" s="8">
        <v>505</v>
      </c>
      <c r="G8" s="29">
        <v>-0.13</v>
      </c>
      <c r="H8" s="31">
        <v>39</v>
      </c>
      <c r="I8" s="8">
        <v>243</v>
      </c>
      <c r="J8" s="8">
        <v>60</v>
      </c>
      <c r="K8" s="8">
        <v>0</v>
      </c>
      <c r="L8" s="8">
        <v>282</v>
      </c>
      <c r="M8" s="29">
        <v>-7.0000000000000007E-2</v>
      </c>
      <c r="N8" s="31">
        <v>80</v>
      </c>
      <c r="O8" s="8">
        <v>707</v>
      </c>
      <c r="P8" s="8">
        <v>178</v>
      </c>
      <c r="Q8" s="8">
        <v>0</v>
      </c>
      <c r="R8" s="8">
        <v>787</v>
      </c>
      <c r="S8" s="39">
        <v>-0.11</v>
      </c>
    </row>
    <row r="9" spans="1:20">
      <c r="A9" s="33" t="s">
        <v>38</v>
      </c>
      <c r="B9" s="31">
        <v>158</v>
      </c>
      <c r="C9" s="8">
        <v>444</v>
      </c>
      <c r="D9" s="8">
        <v>61</v>
      </c>
      <c r="E9" s="8">
        <v>0</v>
      </c>
      <c r="F9" s="8">
        <v>602</v>
      </c>
      <c r="G9" s="30">
        <f t="shared" ref="G9:G24" si="0">SUM(F9/F8)-1</f>
        <v>0.19207920792079203</v>
      </c>
      <c r="H9" s="31">
        <v>111</v>
      </c>
      <c r="I9" s="8">
        <v>260</v>
      </c>
      <c r="J9" s="8">
        <v>22</v>
      </c>
      <c r="K9" s="8">
        <v>0</v>
      </c>
      <c r="L9" s="8">
        <v>371</v>
      </c>
      <c r="M9" s="30">
        <f t="shared" ref="M9:M24" si="1">SUM(L9/L8)-1</f>
        <v>0.31560283687943258</v>
      </c>
      <c r="N9" s="31">
        <v>269</v>
      </c>
      <c r="O9" s="8">
        <v>704</v>
      </c>
      <c r="P9" s="8">
        <v>83</v>
      </c>
      <c r="Q9" s="8">
        <v>0</v>
      </c>
      <c r="R9" s="8">
        <v>973</v>
      </c>
      <c r="S9" s="40">
        <f t="shared" ref="S9:S29" si="2">SUM(R9/R8)-1</f>
        <v>0.23634053367217289</v>
      </c>
    </row>
    <row r="10" spans="1:20">
      <c r="A10" s="33" t="s">
        <v>39</v>
      </c>
      <c r="B10" s="31">
        <v>2</v>
      </c>
      <c r="C10" s="8">
        <v>516</v>
      </c>
      <c r="D10" s="8">
        <v>86</v>
      </c>
      <c r="E10" s="8">
        <v>13</v>
      </c>
      <c r="F10" s="8">
        <v>518</v>
      </c>
      <c r="G10" s="30">
        <f t="shared" si="0"/>
        <v>-0.13953488372093026</v>
      </c>
      <c r="H10" s="31">
        <v>0</v>
      </c>
      <c r="I10" s="8">
        <v>328</v>
      </c>
      <c r="J10" s="8">
        <v>43</v>
      </c>
      <c r="K10" s="8">
        <v>1</v>
      </c>
      <c r="L10" s="8">
        <v>328</v>
      </c>
      <c r="M10" s="30">
        <f t="shared" si="1"/>
        <v>-0.11590296495956875</v>
      </c>
      <c r="N10" s="31">
        <v>2</v>
      </c>
      <c r="O10" s="8">
        <v>844</v>
      </c>
      <c r="P10" s="8">
        <v>129</v>
      </c>
      <c r="Q10" s="8">
        <v>14</v>
      </c>
      <c r="R10" s="8">
        <v>846</v>
      </c>
      <c r="S10" s="40">
        <f t="shared" si="2"/>
        <v>-0.13052415210688595</v>
      </c>
    </row>
    <row r="11" spans="1:20">
      <c r="A11" s="33" t="s">
        <v>40</v>
      </c>
      <c r="B11" s="31">
        <v>206</v>
      </c>
      <c r="C11" s="8">
        <v>462</v>
      </c>
      <c r="D11" s="8">
        <v>43</v>
      </c>
      <c r="E11" s="8">
        <v>39</v>
      </c>
      <c r="F11" s="8">
        <v>668</v>
      </c>
      <c r="G11" s="30">
        <f t="shared" si="0"/>
        <v>0.28957528957528966</v>
      </c>
      <c r="H11" s="31">
        <v>106</v>
      </c>
      <c r="I11" s="8">
        <v>306</v>
      </c>
      <c r="J11" s="8">
        <v>21</v>
      </c>
      <c r="K11" s="8">
        <v>20</v>
      </c>
      <c r="L11" s="8">
        <v>412</v>
      </c>
      <c r="M11" s="30">
        <f t="shared" si="1"/>
        <v>0.25609756097560976</v>
      </c>
      <c r="N11" s="31">
        <v>312</v>
      </c>
      <c r="O11" s="8">
        <v>768</v>
      </c>
      <c r="P11" s="8">
        <v>64</v>
      </c>
      <c r="Q11" s="8">
        <v>59</v>
      </c>
      <c r="R11" s="8">
        <v>1080</v>
      </c>
      <c r="S11" s="40">
        <f t="shared" si="2"/>
        <v>0.27659574468085113</v>
      </c>
    </row>
    <row r="12" spans="1:20">
      <c r="A12" s="33" t="s">
        <v>41</v>
      </c>
      <c r="B12" s="31">
        <v>64</v>
      </c>
      <c r="C12" s="8">
        <v>536</v>
      </c>
      <c r="D12" s="8">
        <v>93</v>
      </c>
      <c r="E12" s="8">
        <v>39</v>
      </c>
      <c r="F12" s="8">
        <v>600</v>
      </c>
      <c r="G12" s="30">
        <f t="shared" si="0"/>
        <v>-0.10179640718562877</v>
      </c>
      <c r="H12" s="31">
        <v>45</v>
      </c>
      <c r="I12" s="8">
        <v>350</v>
      </c>
      <c r="J12" s="8">
        <v>42</v>
      </c>
      <c r="K12" s="8">
        <v>20</v>
      </c>
      <c r="L12" s="8">
        <v>395</v>
      </c>
      <c r="M12" s="30">
        <f t="shared" si="1"/>
        <v>-4.1262135922330079E-2</v>
      </c>
      <c r="N12" s="31">
        <v>109</v>
      </c>
      <c r="O12" s="8">
        <v>886</v>
      </c>
      <c r="P12" s="8">
        <v>135</v>
      </c>
      <c r="Q12" s="8">
        <v>59</v>
      </c>
      <c r="R12" s="8">
        <v>995</v>
      </c>
      <c r="S12" s="40">
        <f t="shared" si="2"/>
        <v>-7.870370370370372E-2</v>
      </c>
    </row>
    <row r="13" spans="1:20">
      <c r="A13" s="33" t="s">
        <v>42</v>
      </c>
      <c r="B13" s="31">
        <v>295</v>
      </c>
      <c r="C13" s="8">
        <v>536</v>
      </c>
      <c r="D13" s="8">
        <v>25</v>
      </c>
      <c r="E13" s="8">
        <v>22</v>
      </c>
      <c r="F13" s="8">
        <v>831</v>
      </c>
      <c r="G13" s="30">
        <f t="shared" si="0"/>
        <v>0.38500000000000001</v>
      </c>
      <c r="H13" s="31">
        <v>127</v>
      </c>
      <c r="I13" s="8">
        <v>327</v>
      </c>
      <c r="J13" s="8">
        <v>48</v>
      </c>
      <c r="K13" s="8">
        <v>20</v>
      </c>
      <c r="L13" s="8">
        <v>454</v>
      </c>
      <c r="M13" s="30">
        <f t="shared" si="1"/>
        <v>0.14936708860759484</v>
      </c>
      <c r="N13" s="31">
        <v>422</v>
      </c>
      <c r="O13" s="8">
        <v>863</v>
      </c>
      <c r="P13" s="8">
        <v>73</v>
      </c>
      <c r="Q13" s="8">
        <v>42</v>
      </c>
      <c r="R13" s="8">
        <v>1285</v>
      </c>
      <c r="S13" s="40">
        <f t="shared" si="2"/>
        <v>0.29145728643216073</v>
      </c>
    </row>
    <row r="14" spans="1:20">
      <c r="A14" s="33" t="s">
        <v>43</v>
      </c>
      <c r="B14" s="31">
        <v>75</v>
      </c>
      <c r="C14" s="8">
        <v>646</v>
      </c>
      <c r="D14" s="8">
        <v>163</v>
      </c>
      <c r="E14" s="8">
        <v>45</v>
      </c>
      <c r="F14" s="8">
        <v>721</v>
      </c>
      <c r="G14" s="30">
        <f t="shared" si="0"/>
        <v>-0.13237063778580027</v>
      </c>
      <c r="H14" s="31">
        <v>43</v>
      </c>
      <c r="I14" s="8">
        <v>323</v>
      </c>
      <c r="J14" s="8">
        <v>111</v>
      </c>
      <c r="K14" s="8">
        <v>29</v>
      </c>
      <c r="L14" s="8">
        <v>366</v>
      </c>
      <c r="M14" s="30">
        <f t="shared" si="1"/>
        <v>-0.19383259911894268</v>
      </c>
      <c r="N14" s="31">
        <v>118</v>
      </c>
      <c r="O14" s="8">
        <v>969</v>
      </c>
      <c r="P14" s="8">
        <v>274</v>
      </c>
      <c r="Q14" s="8">
        <v>74</v>
      </c>
      <c r="R14" s="8">
        <v>1087</v>
      </c>
      <c r="S14" s="40">
        <f t="shared" si="2"/>
        <v>-0.15408560311284047</v>
      </c>
    </row>
    <row r="15" spans="1:20">
      <c r="A15" s="33" t="s">
        <v>44</v>
      </c>
      <c r="B15" s="31">
        <v>288</v>
      </c>
      <c r="C15" s="8">
        <v>566</v>
      </c>
      <c r="D15" s="8">
        <v>110</v>
      </c>
      <c r="E15" s="8">
        <v>34</v>
      </c>
      <c r="F15" s="8">
        <v>854</v>
      </c>
      <c r="G15" s="30">
        <f t="shared" si="0"/>
        <v>0.18446601941747565</v>
      </c>
      <c r="H15" s="31">
        <v>133</v>
      </c>
      <c r="I15" s="8">
        <v>282</v>
      </c>
      <c r="J15" s="8">
        <v>55</v>
      </c>
      <c r="K15" s="8">
        <v>47</v>
      </c>
      <c r="L15" s="8">
        <v>415</v>
      </c>
      <c r="M15" s="30">
        <f t="shared" si="1"/>
        <v>0.13387978142076506</v>
      </c>
      <c r="N15" s="31">
        <v>421</v>
      </c>
      <c r="O15" s="8">
        <v>848</v>
      </c>
      <c r="P15" s="8">
        <v>165</v>
      </c>
      <c r="Q15" s="8">
        <v>81</v>
      </c>
      <c r="R15" s="8">
        <v>1269</v>
      </c>
      <c r="S15" s="40">
        <f t="shared" si="2"/>
        <v>0.16743330266789336</v>
      </c>
    </row>
    <row r="16" spans="1:20">
      <c r="A16" s="33" t="s">
        <v>45</v>
      </c>
      <c r="B16" s="31">
        <v>87</v>
      </c>
      <c r="C16" s="8">
        <v>678</v>
      </c>
      <c r="D16" s="8">
        <v>142</v>
      </c>
      <c r="E16" s="8">
        <v>61</v>
      </c>
      <c r="F16" s="8">
        <v>765</v>
      </c>
      <c r="G16" s="30">
        <f t="shared" si="0"/>
        <v>-0.10421545667447307</v>
      </c>
      <c r="H16" s="31">
        <v>136</v>
      </c>
      <c r="I16" s="8">
        <v>292</v>
      </c>
      <c r="J16" s="8">
        <v>76</v>
      </c>
      <c r="K16" s="8">
        <v>27</v>
      </c>
      <c r="L16" s="8">
        <v>428</v>
      </c>
      <c r="M16" s="30">
        <f t="shared" si="1"/>
        <v>3.1325301204819356E-2</v>
      </c>
      <c r="N16" s="31">
        <v>223</v>
      </c>
      <c r="O16" s="8">
        <v>970</v>
      </c>
      <c r="P16" s="8">
        <v>218</v>
      </c>
      <c r="Q16" s="8">
        <v>88</v>
      </c>
      <c r="R16" s="8">
        <v>1193</v>
      </c>
      <c r="S16" s="40">
        <f t="shared" si="2"/>
        <v>-5.9889676910953482E-2</v>
      </c>
    </row>
    <row r="17" spans="1:19">
      <c r="A17" s="33" t="s">
        <v>46</v>
      </c>
      <c r="B17" s="31">
        <v>522</v>
      </c>
      <c r="C17" s="8">
        <v>641</v>
      </c>
      <c r="D17" s="8">
        <v>63</v>
      </c>
      <c r="E17" s="8">
        <v>46</v>
      </c>
      <c r="F17" s="8">
        <v>1163</v>
      </c>
      <c r="G17" s="30">
        <f t="shared" si="0"/>
        <v>0.52026143790849666</v>
      </c>
      <c r="H17" s="31">
        <v>290</v>
      </c>
      <c r="I17" s="8">
        <v>369</v>
      </c>
      <c r="J17" s="8">
        <v>32</v>
      </c>
      <c r="K17" s="8">
        <v>29</v>
      </c>
      <c r="L17" s="8">
        <v>659</v>
      </c>
      <c r="M17" s="30">
        <f t="shared" si="1"/>
        <v>0.53971962616822422</v>
      </c>
      <c r="N17" s="31">
        <v>812</v>
      </c>
      <c r="O17" s="8">
        <v>1010</v>
      </c>
      <c r="P17" s="8">
        <v>95</v>
      </c>
      <c r="Q17" s="8">
        <v>75</v>
      </c>
      <c r="R17" s="8">
        <v>1822</v>
      </c>
      <c r="S17" s="40">
        <f t="shared" si="2"/>
        <v>0.52724224643755235</v>
      </c>
    </row>
    <row r="18" spans="1:19">
      <c r="A18" s="33" t="s">
        <v>47</v>
      </c>
      <c r="B18" s="31">
        <v>257</v>
      </c>
      <c r="C18" s="8">
        <v>907</v>
      </c>
      <c r="D18" s="8">
        <v>210</v>
      </c>
      <c r="E18" s="8">
        <v>28</v>
      </c>
      <c r="F18" s="8">
        <v>1164</v>
      </c>
      <c r="G18" s="30">
        <f t="shared" si="0"/>
        <v>8.5984522785897965E-4</v>
      </c>
      <c r="H18" s="31">
        <v>149</v>
      </c>
      <c r="I18" s="8">
        <v>561</v>
      </c>
      <c r="J18" s="8">
        <v>69</v>
      </c>
      <c r="K18" s="8">
        <v>9</v>
      </c>
      <c r="L18" s="8">
        <v>710</v>
      </c>
      <c r="M18" s="30">
        <f t="shared" si="1"/>
        <v>7.7389984825493086E-2</v>
      </c>
      <c r="N18" s="31">
        <v>406</v>
      </c>
      <c r="O18" s="8">
        <v>1468</v>
      </c>
      <c r="P18" s="8">
        <v>279</v>
      </c>
      <c r="Q18" s="8">
        <v>37</v>
      </c>
      <c r="R18" s="8">
        <v>1874</v>
      </c>
      <c r="S18" s="40">
        <f t="shared" si="2"/>
        <v>2.8540065861690556E-2</v>
      </c>
    </row>
    <row r="19" spans="1:19">
      <c r="A19" s="33" t="s">
        <v>48</v>
      </c>
      <c r="B19" s="31">
        <v>493</v>
      </c>
      <c r="C19" s="8">
        <v>1015</v>
      </c>
      <c r="D19" s="8">
        <v>121</v>
      </c>
      <c r="E19" s="8">
        <v>51</v>
      </c>
      <c r="F19" s="8">
        <v>1508</v>
      </c>
      <c r="G19" s="30">
        <f t="shared" si="0"/>
        <v>0.29553264604811003</v>
      </c>
      <c r="H19" s="31">
        <v>228</v>
      </c>
      <c r="I19" s="8">
        <v>637</v>
      </c>
      <c r="J19" s="8">
        <v>64</v>
      </c>
      <c r="K19" s="8">
        <v>0</v>
      </c>
      <c r="L19" s="8">
        <v>865</v>
      </c>
      <c r="M19" s="30">
        <f t="shared" si="1"/>
        <v>0.21830985915492951</v>
      </c>
      <c r="N19" s="31">
        <v>721</v>
      </c>
      <c r="O19" s="8">
        <v>1652</v>
      </c>
      <c r="P19" s="8">
        <v>185</v>
      </c>
      <c r="Q19" s="8">
        <v>51</v>
      </c>
      <c r="R19" s="8">
        <v>2373</v>
      </c>
      <c r="S19" s="40">
        <f t="shared" si="2"/>
        <v>0.26627534685165433</v>
      </c>
    </row>
    <row r="20" spans="1:19">
      <c r="A20" s="33" t="s">
        <v>49</v>
      </c>
      <c r="B20" s="31">
        <v>201</v>
      </c>
      <c r="C20" s="8">
        <v>1303</v>
      </c>
      <c r="D20" s="8">
        <v>154</v>
      </c>
      <c r="E20" s="8">
        <v>54</v>
      </c>
      <c r="F20" s="8">
        <v>1504</v>
      </c>
      <c r="G20" s="30">
        <f t="shared" si="0"/>
        <v>-2.6525198938992522E-3</v>
      </c>
      <c r="H20" s="31">
        <v>97</v>
      </c>
      <c r="I20" s="8">
        <v>741</v>
      </c>
      <c r="J20" s="8">
        <v>124</v>
      </c>
      <c r="K20" s="8">
        <v>22</v>
      </c>
      <c r="L20" s="8">
        <v>838</v>
      </c>
      <c r="M20" s="30">
        <f t="shared" si="1"/>
        <v>-3.1213872832369982E-2</v>
      </c>
      <c r="N20" s="31">
        <v>298</v>
      </c>
      <c r="O20" s="8">
        <v>2044</v>
      </c>
      <c r="P20" s="8">
        <v>278</v>
      </c>
      <c r="Q20" s="8">
        <v>76</v>
      </c>
      <c r="R20" s="8">
        <v>2342</v>
      </c>
      <c r="S20" s="40">
        <f t="shared" si="2"/>
        <v>-1.3063632532659075E-2</v>
      </c>
    </row>
    <row r="21" spans="1:19">
      <c r="A21" s="33" t="s">
        <v>50</v>
      </c>
      <c r="B21" s="31">
        <v>450</v>
      </c>
      <c r="C21" s="8">
        <v>1283</v>
      </c>
      <c r="D21" s="8">
        <v>167</v>
      </c>
      <c r="E21" s="8">
        <v>37</v>
      </c>
      <c r="F21" s="8">
        <v>1733</v>
      </c>
      <c r="G21" s="30">
        <f t="shared" si="0"/>
        <v>0.1522606382978724</v>
      </c>
      <c r="H21" s="31">
        <v>180</v>
      </c>
      <c r="I21" s="8">
        <v>768</v>
      </c>
      <c r="J21" s="8">
        <v>48</v>
      </c>
      <c r="K21" s="8">
        <v>20</v>
      </c>
      <c r="L21" s="8">
        <v>948</v>
      </c>
      <c r="M21" s="30">
        <f t="shared" si="1"/>
        <v>0.13126491646778038</v>
      </c>
      <c r="N21" s="31">
        <v>630</v>
      </c>
      <c r="O21" s="8">
        <v>2051</v>
      </c>
      <c r="P21" s="8">
        <v>215</v>
      </c>
      <c r="Q21" s="8">
        <v>57</v>
      </c>
      <c r="R21" s="8">
        <v>2681</v>
      </c>
      <c r="S21" s="40">
        <f t="shared" si="2"/>
        <v>0.14474807856532879</v>
      </c>
    </row>
    <row r="22" spans="1:19">
      <c r="A22" s="33" t="s">
        <v>51</v>
      </c>
      <c r="B22" s="31">
        <v>220</v>
      </c>
      <c r="C22" s="8">
        <v>1517</v>
      </c>
      <c r="D22" s="8">
        <v>179</v>
      </c>
      <c r="E22" s="8">
        <v>41</v>
      </c>
      <c r="F22" s="8">
        <v>1737</v>
      </c>
      <c r="G22" s="30">
        <f t="shared" si="0"/>
        <v>2.308136180034559E-3</v>
      </c>
      <c r="H22" s="31">
        <v>90</v>
      </c>
      <c r="I22" s="8">
        <v>823</v>
      </c>
      <c r="J22" s="8">
        <v>105</v>
      </c>
      <c r="K22" s="8">
        <v>13</v>
      </c>
      <c r="L22" s="8">
        <v>913</v>
      </c>
      <c r="M22" s="30">
        <f t="shared" si="1"/>
        <v>-3.6919831223628741E-2</v>
      </c>
      <c r="N22" s="31">
        <v>310</v>
      </c>
      <c r="O22" s="8">
        <v>2340</v>
      </c>
      <c r="P22" s="8">
        <v>284</v>
      </c>
      <c r="Q22" s="8">
        <v>54</v>
      </c>
      <c r="R22" s="8">
        <v>2650</v>
      </c>
      <c r="S22" s="40">
        <f t="shared" si="2"/>
        <v>-1.1562849682954068E-2</v>
      </c>
    </row>
    <row r="23" spans="1:19">
      <c r="A23" s="33" t="s">
        <v>52</v>
      </c>
      <c r="B23" s="31">
        <v>450</v>
      </c>
      <c r="C23" s="8">
        <v>1496</v>
      </c>
      <c r="D23" s="8">
        <v>200</v>
      </c>
      <c r="E23" s="8">
        <v>49</v>
      </c>
      <c r="F23" s="8">
        <v>1946</v>
      </c>
      <c r="G23" s="30">
        <f t="shared" si="0"/>
        <v>0.12032239493379393</v>
      </c>
      <c r="H23" s="31">
        <v>180</v>
      </c>
      <c r="I23" s="8">
        <v>810</v>
      </c>
      <c r="J23" s="8">
        <v>90</v>
      </c>
      <c r="K23" s="8">
        <v>11</v>
      </c>
      <c r="L23" s="8">
        <v>990</v>
      </c>
      <c r="M23" s="30">
        <f t="shared" si="1"/>
        <v>8.43373493975903E-2</v>
      </c>
      <c r="N23" s="31">
        <v>630</v>
      </c>
      <c r="O23" s="8">
        <v>2306</v>
      </c>
      <c r="P23" s="8">
        <v>290</v>
      </c>
      <c r="Q23" s="8">
        <v>60</v>
      </c>
      <c r="R23" s="8">
        <v>2936</v>
      </c>
      <c r="S23" s="40">
        <f t="shared" si="2"/>
        <v>0.10792452830188681</v>
      </c>
    </row>
    <row r="24" spans="1:19">
      <c r="A24" s="33" t="s">
        <v>53</v>
      </c>
      <c r="B24" s="31">
        <v>225</v>
      </c>
      <c r="C24" s="8">
        <v>1697</v>
      </c>
      <c r="D24" s="8">
        <v>200</v>
      </c>
      <c r="E24" s="8">
        <v>41</v>
      </c>
      <c r="F24" s="8">
        <v>1922</v>
      </c>
      <c r="G24" s="30">
        <f t="shared" si="0"/>
        <v>-1.2332990750256956E-2</v>
      </c>
      <c r="H24" s="31">
        <v>90</v>
      </c>
      <c r="I24" s="8">
        <v>889</v>
      </c>
      <c r="J24" s="8">
        <v>90</v>
      </c>
      <c r="K24" s="8">
        <v>14</v>
      </c>
      <c r="L24" s="8">
        <v>979</v>
      </c>
      <c r="M24" s="30">
        <f t="shared" si="1"/>
        <v>-1.1111111111111072E-2</v>
      </c>
      <c r="N24" s="31">
        <v>315</v>
      </c>
      <c r="O24" s="8">
        <v>2586</v>
      </c>
      <c r="P24" s="8">
        <v>290</v>
      </c>
      <c r="Q24" s="8">
        <v>55</v>
      </c>
      <c r="R24" s="8">
        <v>2901</v>
      </c>
      <c r="S24" s="40">
        <f t="shared" si="2"/>
        <v>-1.1920980926430569E-2</v>
      </c>
    </row>
    <row r="25" spans="1:19">
      <c r="A25" s="33" t="s">
        <v>54</v>
      </c>
      <c r="B25" s="31">
        <v>450</v>
      </c>
      <c r="C25" s="8">
        <v>1661</v>
      </c>
      <c r="D25" s="8">
        <v>220</v>
      </c>
      <c r="E25" s="8">
        <v>47</v>
      </c>
      <c r="F25" s="8">
        <v>2111</v>
      </c>
      <c r="G25" s="30">
        <f>SUM(F25/F24)-1</f>
        <v>9.8335067637877138E-2</v>
      </c>
      <c r="H25" s="31">
        <v>180</v>
      </c>
      <c r="I25" s="8">
        <v>869</v>
      </c>
      <c r="J25" s="8">
        <v>96</v>
      </c>
      <c r="K25" s="8">
        <v>30</v>
      </c>
      <c r="L25" s="8">
        <v>1049</v>
      </c>
      <c r="M25" s="30">
        <f>SUM(L25/L24)-1</f>
        <v>7.1501532175689553E-2</v>
      </c>
      <c r="N25" s="31">
        <v>630</v>
      </c>
      <c r="O25" s="8">
        <v>2530</v>
      </c>
      <c r="P25" s="8">
        <v>316</v>
      </c>
      <c r="Q25" s="8">
        <v>77</v>
      </c>
      <c r="R25" s="8">
        <v>3160</v>
      </c>
      <c r="S25" s="40">
        <f t="shared" si="2"/>
        <v>8.9279558772836998E-2</v>
      </c>
    </row>
    <row r="26" spans="1:19">
      <c r="A26" s="33" t="s">
        <v>55</v>
      </c>
      <c r="B26" s="31">
        <v>225</v>
      </c>
      <c r="C26" s="8">
        <v>1764</v>
      </c>
      <c r="D26" s="8">
        <v>300</v>
      </c>
      <c r="E26" s="8">
        <v>84</v>
      </c>
      <c r="F26" s="8">
        <v>1989</v>
      </c>
      <c r="G26" s="30">
        <f>SUM(F26/F25)-1</f>
        <v>-5.7792515395547084E-2</v>
      </c>
      <c r="H26" s="31">
        <v>90</v>
      </c>
      <c r="I26" s="8">
        <v>939</v>
      </c>
      <c r="J26" s="8">
        <v>80</v>
      </c>
      <c r="K26" s="8">
        <v>31</v>
      </c>
      <c r="L26" s="8">
        <v>1029</v>
      </c>
      <c r="M26" s="30">
        <f>SUM(L26/L25)-1</f>
        <v>-1.9065776930409895E-2</v>
      </c>
      <c r="N26" s="31">
        <v>315</v>
      </c>
      <c r="O26" s="8">
        <v>2703</v>
      </c>
      <c r="P26" s="8">
        <v>380</v>
      </c>
      <c r="Q26" s="8">
        <v>115</v>
      </c>
      <c r="R26" s="8">
        <v>3018</v>
      </c>
      <c r="S26" s="40">
        <f t="shared" si="2"/>
        <v>-4.4936708860759511E-2</v>
      </c>
    </row>
    <row r="27" spans="1:19">
      <c r="A27" s="33" t="s">
        <v>56</v>
      </c>
      <c r="B27" s="31">
        <v>450</v>
      </c>
      <c r="C27" s="8">
        <v>1795</v>
      </c>
      <c r="D27" s="8">
        <v>110</v>
      </c>
      <c r="E27" s="8">
        <v>76</v>
      </c>
      <c r="F27" s="8">
        <v>2245</v>
      </c>
      <c r="G27" s="30">
        <f>SUM(F27/F26)-1</f>
        <v>0.12870789341377575</v>
      </c>
      <c r="H27" s="31">
        <v>180</v>
      </c>
      <c r="I27" s="8">
        <v>918</v>
      </c>
      <c r="J27" s="8">
        <v>80</v>
      </c>
      <c r="K27" s="8">
        <v>30</v>
      </c>
      <c r="L27" s="8">
        <v>1098</v>
      </c>
      <c r="M27" s="30">
        <f>SUM(L27/L26)-1</f>
        <v>6.7055393586005874E-2</v>
      </c>
      <c r="N27" s="31">
        <v>630</v>
      </c>
      <c r="O27" s="8">
        <v>2713</v>
      </c>
      <c r="P27" s="8">
        <v>190</v>
      </c>
      <c r="Q27" s="8">
        <v>106</v>
      </c>
      <c r="R27" s="8">
        <v>3343</v>
      </c>
      <c r="S27" s="40">
        <f t="shared" si="2"/>
        <v>0.10768721007289606</v>
      </c>
    </row>
    <row r="28" spans="1:19">
      <c r="A28" s="34" t="s">
        <v>57</v>
      </c>
      <c r="B28" s="31">
        <v>225</v>
      </c>
      <c r="C28" s="8">
        <v>1959</v>
      </c>
      <c r="D28" s="8">
        <v>210</v>
      </c>
      <c r="E28" s="8">
        <v>87</v>
      </c>
      <c r="F28" s="8">
        <v>2184</v>
      </c>
      <c r="G28" s="30">
        <f>SUM(F28/F27)-1</f>
        <v>-2.7171492204899783E-2</v>
      </c>
      <c r="H28" s="31">
        <v>90</v>
      </c>
      <c r="I28" s="8">
        <v>978</v>
      </c>
      <c r="J28" s="8">
        <v>90</v>
      </c>
      <c r="K28" s="8">
        <v>35</v>
      </c>
      <c r="L28" s="8">
        <v>1068</v>
      </c>
      <c r="M28" s="30">
        <f>SUM(L28/L27)-1</f>
        <v>-2.732240437158473E-2</v>
      </c>
      <c r="N28" s="31">
        <v>315</v>
      </c>
      <c r="O28" s="8">
        <v>2937</v>
      </c>
      <c r="P28" s="8">
        <v>300</v>
      </c>
      <c r="Q28" s="8">
        <v>122</v>
      </c>
      <c r="R28" s="8">
        <v>3252</v>
      </c>
      <c r="S28" s="40">
        <f t="shared" si="2"/>
        <v>-2.7221058929105646E-2</v>
      </c>
    </row>
    <row r="29" spans="1:19" ht="13.5" thickBot="1">
      <c r="A29" s="35" t="s">
        <v>58</v>
      </c>
      <c r="B29" s="37">
        <v>450</v>
      </c>
      <c r="C29" s="15">
        <v>1887</v>
      </c>
      <c r="D29" s="15">
        <v>210</v>
      </c>
      <c r="E29" s="15">
        <v>86</v>
      </c>
      <c r="F29" s="15">
        <v>2337</v>
      </c>
      <c r="G29" s="38">
        <f>SUM(F29/F28)-1</f>
        <v>7.0054945054945028E-2</v>
      </c>
      <c r="H29" s="37">
        <v>180</v>
      </c>
      <c r="I29" s="15">
        <v>943</v>
      </c>
      <c r="J29" s="15">
        <v>90</v>
      </c>
      <c r="K29" s="15">
        <v>40</v>
      </c>
      <c r="L29" s="15">
        <v>1123</v>
      </c>
      <c r="M29" s="38">
        <f>SUM(L29/L28)-1</f>
        <v>5.1498127340823929E-2</v>
      </c>
      <c r="N29" s="37">
        <v>630</v>
      </c>
      <c r="O29" s="15">
        <v>2830</v>
      </c>
      <c r="P29" s="15">
        <v>300</v>
      </c>
      <c r="Q29" s="15">
        <v>126</v>
      </c>
      <c r="R29" s="15">
        <v>3460</v>
      </c>
      <c r="S29" s="41">
        <f t="shared" si="2"/>
        <v>6.3960639606396086E-2</v>
      </c>
    </row>
    <row r="30" spans="1:19" ht="13.5" thickTop="1"/>
  </sheetData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scale="8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B61"/>
  <sheetViews>
    <sheetView topLeftCell="A8" zoomScale="75" workbookViewId="0">
      <selection activeCell="I56" sqref="I56"/>
    </sheetView>
  </sheetViews>
  <sheetFormatPr baseColWidth="10" defaultColWidth="11.42578125" defaultRowHeight="12.75"/>
  <cols>
    <col min="1" max="1" width="11.42578125" style="3" customWidth="1"/>
  </cols>
  <sheetData>
    <row r="5" spans="1:2">
      <c r="A5" s="17"/>
    </row>
    <row r="7" spans="1:2" ht="13.5" thickBot="1">
      <c r="A7" s="4"/>
      <c r="B7" t="s">
        <v>19</v>
      </c>
    </row>
    <row r="8" spans="1:2" ht="13.5" thickTop="1">
      <c r="A8" s="5" t="s">
        <v>20</v>
      </c>
      <c r="B8">
        <v>346</v>
      </c>
    </row>
    <row r="9" spans="1:2">
      <c r="A9" s="6" t="s">
        <v>21</v>
      </c>
      <c r="B9">
        <v>402</v>
      </c>
    </row>
    <row r="10" spans="1:2">
      <c r="A10" s="6" t="s">
        <v>22</v>
      </c>
      <c r="B10">
        <v>689</v>
      </c>
    </row>
    <row r="11" spans="1:2">
      <c r="A11" s="6" t="s">
        <v>23</v>
      </c>
      <c r="B11">
        <v>732</v>
      </c>
    </row>
    <row r="12" spans="1:2">
      <c r="A12" s="6" t="s">
        <v>24</v>
      </c>
      <c r="B12">
        <v>637</v>
      </c>
    </row>
    <row r="13" spans="1:2">
      <c r="A13" s="2" t="s">
        <v>25</v>
      </c>
      <c r="B13">
        <v>650</v>
      </c>
    </row>
    <row r="14" spans="1:2">
      <c r="A14" s="2" t="s">
        <v>26</v>
      </c>
      <c r="B14">
        <v>731</v>
      </c>
    </row>
    <row r="15" spans="1:2">
      <c r="A15" s="2" t="s">
        <v>27</v>
      </c>
      <c r="B15">
        <v>705</v>
      </c>
    </row>
    <row r="16" spans="1:2">
      <c r="A16" s="2" t="s">
        <v>28</v>
      </c>
      <c r="B16">
        <v>800</v>
      </c>
    </row>
    <row r="17" spans="1:2">
      <c r="A17" s="2" t="s">
        <v>29</v>
      </c>
      <c r="B17">
        <v>709</v>
      </c>
    </row>
    <row r="18" spans="1:2">
      <c r="A18" s="2" t="s">
        <v>30</v>
      </c>
      <c r="B18">
        <v>806</v>
      </c>
    </row>
    <row r="19" spans="1:2">
      <c r="A19" s="2" t="s">
        <v>31</v>
      </c>
      <c r="B19">
        <v>713</v>
      </c>
    </row>
    <row r="20" spans="1:2">
      <c r="A20" s="2" t="s">
        <v>32</v>
      </c>
      <c r="B20">
        <v>806</v>
      </c>
    </row>
    <row r="21" spans="1:2">
      <c r="A21" s="2" t="s">
        <v>33</v>
      </c>
      <c r="B21">
        <v>661</v>
      </c>
    </row>
    <row r="22" spans="1:2">
      <c r="A22" s="2" t="s">
        <v>34</v>
      </c>
      <c r="B22">
        <v>858</v>
      </c>
    </row>
    <row r="23" spans="1:2">
      <c r="A23" s="2" t="s">
        <v>35</v>
      </c>
      <c r="B23">
        <v>752</v>
      </c>
    </row>
    <row r="24" spans="1:2">
      <c r="A24" s="2" t="s">
        <v>36</v>
      </c>
      <c r="B24">
        <v>1037</v>
      </c>
    </row>
    <row r="25" spans="1:2">
      <c r="A25" s="2" t="s">
        <v>37</v>
      </c>
      <c r="B25">
        <v>898</v>
      </c>
    </row>
    <row r="26" spans="1:2">
      <c r="A26" s="2" t="s">
        <v>38</v>
      </c>
      <c r="B26">
        <v>1042</v>
      </c>
    </row>
    <row r="27" spans="1:2">
      <c r="A27" s="2" t="s">
        <v>39</v>
      </c>
      <c r="B27">
        <v>875</v>
      </c>
    </row>
    <row r="28" spans="1:2">
      <c r="A28" s="2" t="s">
        <v>40</v>
      </c>
      <c r="B28">
        <v>1092</v>
      </c>
    </row>
    <row r="29" spans="1:2">
      <c r="A29" s="2" t="s">
        <v>41</v>
      </c>
      <c r="B29">
        <v>1002</v>
      </c>
    </row>
    <row r="30" spans="1:2">
      <c r="A30" s="2" t="s">
        <v>42</v>
      </c>
      <c r="B30">
        <v>1285</v>
      </c>
    </row>
    <row r="31" spans="1:2">
      <c r="A31" s="2" t="s">
        <v>43</v>
      </c>
      <c r="B31">
        <v>1087</v>
      </c>
    </row>
    <row r="32" spans="1:2">
      <c r="A32" s="2" t="s">
        <v>44</v>
      </c>
      <c r="B32">
        <v>1269</v>
      </c>
    </row>
    <row r="33" spans="1:2">
      <c r="A33" s="2" t="s">
        <v>45</v>
      </c>
      <c r="B33">
        <v>1193</v>
      </c>
    </row>
    <row r="34" spans="1:2">
      <c r="A34" s="2" t="s">
        <v>46</v>
      </c>
      <c r="B34">
        <v>1822</v>
      </c>
    </row>
    <row r="35" spans="1:2">
      <c r="A35" s="2" t="s">
        <v>47</v>
      </c>
      <c r="B35">
        <v>1874</v>
      </c>
    </row>
    <row r="36" spans="1:2">
      <c r="A36" s="2" t="s">
        <v>48</v>
      </c>
      <c r="B36">
        <v>2373</v>
      </c>
    </row>
    <row r="37" spans="1:2">
      <c r="A37" s="2" t="s">
        <v>49</v>
      </c>
      <c r="B37">
        <v>2342</v>
      </c>
    </row>
    <row r="38" spans="1:2">
      <c r="A38" s="2" t="s">
        <v>50</v>
      </c>
      <c r="B38">
        <v>2693</v>
      </c>
    </row>
    <row r="39" spans="1:2">
      <c r="A39" s="2" t="s">
        <v>51</v>
      </c>
      <c r="B39">
        <v>2656</v>
      </c>
    </row>
    <row r="40" spans="1:2">
      <c r="A40" s="2" t="s">
        <v>52</v>
      </c>
      <c r="B40">
        <v>2933</v>
      </c>
    </row>
    <row r="41" spans="1:2">
      <c r="A41" s="2" t="s">
        <v>53</v>
      </c>
      <c r="B41">
        <v>2931</v>
      </c>
    </row>
    <row r="42" spans="1:2">
      <c r="A42" s="2" t="s">
        <v>54</v>
      </c>
      <c r="B42">
        <v>3007</v>
      </c>
    </row>
    <row r="43" spans="1:2">
      <c r="A43" s="2"/>
    </row>
    <row r="44" spans="1:2">
      <c r="A44" s="2"/>
    </row>
    <row r="45" spans="1:2">
      <c r="A45" s="99"/>
    </row>
    <row r="46" spans="1:2">
      <c r="A46" s="100"/>
    </row>
    <row r="47" spans="1:2">
      <c r="A47" s="99"/>
    </row>
    <row r="48" spans="1:2">
      <c r="A48" s="100"/>
    </row>
    <row r="49" spans="1:1">
      <c r="A49" s="99"/>
    </row>
    <row r="50" spans="1:1">
      <c r="A50" s="100"/>
    </row>
    <row r="51" spans="1:1">
      <c r="A51" s="99"/>
    </row>
    <row r="52" spans="1:1">
      <c r="A52" s="100"/>
    </row>
    <row r="53" spans="1:1">
      <c r="A53" s="99"/>
    </row>
    <row r="54" spans="1:1">
      <c r="A54" s="100"/>
    </row>
    <row r="55" spans="1:1">
      <c r="A55" s="99"/>
    </row>
    <row r="56" spans="1:1">
      <c r="A56" s="100"/>
    </row>
    <row r="57" spans="1:1">
      <c r="A57" s="99"/>
    </row>
    <row r="58" spans="1:1">
      <c r="A58" s="100"/>
    </row>
    <row r="59" spans="1:1">
      <c r="A59" s="99"/>
    </row>
    <row r="60" spans="1:1" ht="13.5" thickBot="1">
      <c r="A60" s="7"/>
    </row>
    <row r="61" spans="1:1" ht="13.5" thickTop="1">
      <c r="A61" s="98"/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6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2013-2</vt:lpstr>
      <vt:lpstr>ESTADISTICAS</vt:lpstr>
      <vt:lpstr>crecimientosXcarrera</vt:lpstr>
      <vt:lpstr>Hoja2</vt:lpstr>
      <vt:lpstr>Hoja3</vt:lpstr>
      <vt:lpstr>Hoja4</vt:lpstr>
      <vt:lpstr>Gráfico2</vt:lpstr>
      <vt:lpstr>'2013-2'!Área_de_impresión</vt:lpstr>
      <vt:lpstr>'2013-2'!Títulos_a_imprimir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PlaneacionITM</cp:lastModifiedBy>
  <cp:lastPrinted>2014-02-24T18:28:26Z</cp:lastPrinted>
  <dcterms:created xsi:type="dcterms:W3CDTF">1997-09-09T06:54:20Z</dcterms:created>
  <dcterms:modified xsi:type="dcterms:W3CDTF">2016-08-29T17:29:19Z</dcterms:modified>
</cp:coreProperties>
</file>