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"/>
    </mc:Choice>
  </mc:AlternateContent>
  <bookViews>
    <workbookView xWindow="-15" yWindow="-15" windowWidth="10260" windowHeight="8250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crecxcarreras" sheetId="39" r:id="rId6"/>
    <sheet name="GposProy" sheetId="40" r:id="rId7"/>
  </sheets>
  <definedNames>
    <definedName name="_xlnm.Print_Area" localSheetId="0">EST_ITM!$A$4:$EH$81</definedName>
    <definedName name="bddeptos">'Crec x Depto'!$Z$3:$AC$8</definedName>
    <definedName name="BDEST">ESTADISTICAS!$M$6:$Z$53</definedName>
    <definedName name="DBESTLIQ">ESTADISTICAS!$C$6:$L$35</definedName>
    <definedName name="MATEST">#REF!</definedName>
    <definedName name="MATPOB">EST_ITM!$A$5:$EN$96</definedName>
    <definedName name="periodos">ESTADISTICAS!$A$6:$B$55</definedName>
    <definedName name="periodos2">ESTADISTICAS!$AB$6:$AC$53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S31" i="22" l="1"/>
  <c r="Z24" i="22"/>
  <c r="Z25" i="22"/>
  <c r="Z26" i="22"/>
  <c r="Z27" i="22"/>
  <c r="Z28" i="22"/>
  <c r="Z29" i="22"/>
  <c r="Z30" i="22"/>
  <c r="Z31" i="22"/>
  <c r="Z32" i="22"/>
  <c r="Z33" i="22"/>
  <c r="Z34" i="22"/>
  <c r="Z35" i="22"/>
  <c r="Z36" i="22"/>
  <c r="Z37" i="22"/>
  <c r="Z38" i="22"/>
  <c r="Z39" i="22"/>
  <c r="Z40" i="22"/>
  <c r="Z41" i="22"/>
  <c r="Z42" i="22"/>
  <c r="Z43" i="22"/>
  <c r="Z44" i="22"/>
  <c r="Z45" i="22"/>
  <c r="Z46" i="22"/>
  <c r="Z47" i="22"/>
  <c r="Z48" i="22"/>
  <c r="Z49" i="22"/>
  <c r="Z50" i="22"/>
  <c r="Z51" i="22"/>
  <c r="Z52" i="22"/>
  <c r="Z53" i="22"/>
  <c r="Z54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Z23" i="22"/>
  <c r="A4" i="39"/>
  <c r="B20" i="39" s="1"/>
  <c r="AB8" i="22"/>
  <c r="AC8" i="22"/>
  <c r="AB9" i="22"/>
  <c r="AC9" i="22"/>
  <c r="AB10" i="22"/>
  <c r="AC10" i="22"/>
  <c r="AB11" i="22"/>
  <c r="AC11" i="22"/>
  <c r="AB12" i="22"/>
  <c r="AC12" i="22"/>
  <c r="AB13" i="22"/>
  <c r="AC13" i="22"/>
  <c r="AB14" i="22"/>
  <c r="AC14" i="22"/>
  <c r="AB15" i="22"/>
  <c r="AC15" i="22"/>
  <c r="AB16" i="22"/>
  <c r="AC16" i="22"/>
  <c r="AB17" i="22"/>
  <c r="AC17" i="22"/>
  <c r="AB18" i="22"/>
  <c r="AC18" i="22"/>
  <c r="AB19" i="22"/>
  <c r="AC19" i="22"/>
  <c r="AB20" i="22"/>
  <c r="AC20" i="22"/>
  <c r="AB21" i="22"/>
  <c r="AC21" i="22"/>
  <c r="AB22" i="22"/>
  <c r="AC22" i="22"/>
  <c r="AB23" i="22"/>
  <c r="AC23" i="22"/>
  <c r="AB24" i="22"/>
  <c r="AC24" i="22"/>
  <c r="AB25" i="22"/>
  <c r="AC25" i="22"/>
  <c r="AB26" i="22"/>
  <c r="AC26" i="22"/>
  <c r="AB27" i="22"/>
  <c r="AC27" i="22"/>
  <c r="AB28" i="22"/>
  <c r="AC28" i="22"/>
  <c r="AB29" i="22"/>
  <c r="AC29" i="22"/>
  <c r="AB30" i="22"/>
  <c r="AC30" i="22"/>
  <c r="AB31" i="22"/>
  <c r="AC31" i="22"/>
  <c r="AB32" i="22"/>
  <c r="AC32" i="22"/>
  <c r="AB33" i="22"/>
  <c r="AC33" i="22"/>
  <c r="AB34" i="22"/>
  <c r="AC34" i="22"/>
  <c r="AB35" i="22"/>
  <c r="AC35" i="22"/>
  <c r="AB36" i="22"/>
  <c r="AC36" i="22"/>
  <c r="AB37" i="22"/>
  <c r="AC37" i="22"/>
  <c r="AB38" i="22"/>
  <c r="AC38" i="22"/>
  <c r="AB39" i="22"/>
  <c r="AC39" i="22"/>
  <c r="AB40" i="22"/>
  <c r="AC40" i="22"/>
  <c r="AB41" i="22"/>
  <c r="AC41" i="22"/>
  <c r="AB42" i="22"/>
  <c r="AC42" i="22"/>
  <c r="AB43" i="22"/>
  <c r="AC43" i="22"/>
  <c r="AB44" i="22"/>
  <c r="AC44" i="22"/>
  <c r="AB45" i="22"/>
  <c r="AC45" i="22"/>
  <c r="AB46" i="22"/>
  <c r="AC46" i="22"/>
  <c r="AB47" i="22"/>
  <c r="AC47" i="22"/>
  <c r="AB48" i="22"/>
  <c r="AC48" i="22"/>
  <c r="AB49" i="22"/>
  <c r="AC49" i="22"/>
  <c r="AB50" i="22"/>
  <c r="AC50" i="22"/>
  <c r="AB51" i="22"/>
  <c r="AC51" i="22"/>
  <c r="AB52" i="22"/>
  <c r="AC52" i="22"/>
  <c r="AB53" i="22"/>
  <c r="AC53" i="22"/>
  <c r="AC7" i="22"/>
  <c r="AB7" i="22"/>
  <c r="B7" i="38"/>
  <c r="D5" i="38"/>
  <c r="B10" i="39" l="1"/>
  <c r="B15" i="39"/>
  <c r="B11" i="39"/>
  <c r="B9" i="39"/>
  <c r="B12" i="39"/>
  <c r="B7" i="39"/>
  <c r="B18" i="39"/>
  <c r="B14" i="39"/>
  <c r="B16" i="39"/>
  <c r="B8" i="39"/>
  <c r="B17" i="39"/>
  <c r="B13" i="39"/>
  <c r="BP77" i="1"/>
  <c r="EJ77" i="1"/>
  <c r="EH77" i="1"/>
  <c r="ED77" i="1"/>
  <c r="EB77" i="1"/>
  <c r="DX77" i="1"/>
  <c r="DV77" i="1"/>
  <c r="DR77" i="1"/>
  <c r="DJ77" i="1"/>
  <c r="DF77" i="1"/>
  <c r="DD77" i="1"/>
  <c r="CZ77" i="1"/>
  <c r="CR77" i="1"/>
  <c r="CL77" i="1"/>
  <c r="CH77" i="1"/>
  <c r="CB77" i="1"/>
  <c r="CF77" i="1" s="1"/>
  <c r="BZ77" i="1"/>
  <c r="BT77" i="1"/>
  <c r="BT76" i="1"/>
  <c r="B19" i="39" l="1"/>
  <c r="EK79" i="1"/>
  <c r="EK80" i="1"/>
  <c r="EK81" i="1"/>
  <c r="EK82" i="1"/>
  <c r="EK83" i="1"/>
  <c r="EK84" i="1"/>
  <c r="EK85" i="1"/>
  <c r="EK86" i="1"/>
  <c r="EK87" i="1"/>
  <c r="EK88" i="1"/>
  <c r="EK89" i="1"/>
  <c r="EK90" i="1"/>
  <c r="EK91" i="1"/>
  <c r="EK92" i="1"/>
  <c r="EK93" i="1"/>
  <c r="EK94" i="1"/>
  <c r="EK95" i="1"/>
  <c r="EK96" i="1"/>
  <c r="EK78" i="1"/>
  <c r="EK77" i="1"/>
  <c r="EF77" i="1"/>
  <c r="DP77" i="1" l="1"/>
  <c r="DP9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EN72" i="1"/>
  <c r="EN73" i="1"/>
  <c r="EN74" i="1"/>
  <c r="EN75" i="1"/>
  <c r="EP142" i="1"/>
  <c r="EP141" i="1"/>
  <c r="CN77" i="1"/>
  <c r="BV77" i="1"/>
  <c r="X76" i="1"/>
  <c r="CT77" i="1"/>
  <c r="EH76" i="1" l="1"/>
  <c r="EB76" i="1"/>
  <c r="DV76" i="1"/>
  <c r="DP76" i="1"/>
  <c r="DJ76" i="1"/>
  <c r="DD76" i="1"/>
  <c r="CX76" i="1"/>
  <c r="CR76" i="1"/>
  <c r="CL76" i="1"/>
  <c r="BZ76" i="1"/>
  <c r="CF76" i="1"/>
  <c r="EK76" i="1"/>
  <c r="EJ76" i="1"/>
  <c r="EJ9" i="1"/>
  <c r="EJ10" i="1"/>
  <c r="EK8" i="1"/>
  <c r="CD77" i="1" l="1"/>
  <c r="CV77" i="1"/>
  <c r="DT77" i="1"/>
  <c r="BX77" i="1"/>
  <c r="DB77" i="1"/>
  <c r="DZ77" i="1"/>
  <c r="CJ77" i="1"/>
  <c r="DH77" i="1"/>
  <c r="BR77" i="1"/>
  <c r="CP77" i="1"/>
  <c r="DN77" i="1"/>
  <c r="B4" i="40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J4" i="40" l="1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A18" i="39"/>
  <c r="A17" i="39"/>
  <c r="A16" i="39"/>
  <c r="A15" i="39"/>
  <c r="A14" i="39"/>
  <c r="A13" i="39"/>
  <c r="A12" i="39"/>
  <c r="A11" i="39"/>
  <c r="A10" i="39"/>
  <c r="A9" i="39"/>
  <c r="A8" i="39"/>
  <c r="A7" i="39"/>
  <c r="G5" i="39"/>
  <c r="K38" i="38" l="1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V4" i="37" l="1"/>
  <c r="V6" i="37" s="1"/>
  <c r="U4" i="37"/>
  <c r="U7" i="37" s="1"/>
  <c r="T4" i="37"/>
  <c r="S5" i="37"/>
  <c r="C37" i="22"/>
  <c r="D37" i="22"/>
  <c r="E37" i="22"/>
  <c r="F37" i="22"/>
  <c r="G37" i="22"/>
  <c r="H37" i="22"/>
  <c r="I37" i="22"/>
  <c r="J37" i="22"/>
  <c r="K37" i="22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A7" i="36"/>
  <c r="G5" i="36"/>
  <c r="B8" i="36"/>
  <c r="A8" i="36" s="1"/>
  <c r="B9" i="36"/>
  <c r="A9" i="36" s="1"/>
  <c r="B10" i="36"/>
  <c r="A10" i="36" s="1"/>
  <c r="B11" i="36"/>
  <c r="A11" i="36" s="1"/>
  <c r="B12" i="36"/>
  <c r="A12" i="36" s="1"/>
  <c r="B13" i="36"/>
  <c r="A13" i="36" s="1"/>
  <c r="B7" i="36"/>
  <c r="W33" i="22"/>
  <c r="CR75" i="1"/>
  <c r="M33" i="22" s="1"/>
  <c r="EI83" i="1"/>
  <c r="EM83" i="1"/>
  <c r="EI84" i="1"/>
  <c r="EM84" i="1"/>
  <c r="EI85" i="1"/>
  <c r="EM85" i="1"/>
  <c r="EI86" i="1"/>
  <c r="EM86" i="1"/>
  <c r="EI87" i="1"/>
  <c r="EM87" i="1"/>
  <c r="EI88" i="1"/>
  <c r="EM88" i="1"/>
  <c r="EI89" i="1"/>
  <c r="EM89" i="1"/>
  <c r="EI90" i="1"/>
  <c r="EM90" i="1"/>
  <c r="EI91" i="1"/>
  <c r="EM91" i="1"/>
  <c r="EI92" i="1"/>
  <c r="EM92" i="1"/>
  <c r="EI93" i="1"/>
  <c r="EM93" i="1"/>
  <c r="EI94" i="1"/>
  <c r="EM94" i="1"/>
  <c r="EI95" i="1"/>
  <c r="EM95" i="1"/>
  <c r="EI96" i="1"/>
  <c r="EM96" i="1"/>
  <c r="CL75" i="1"/>
  <c r="EI78" i="1"/>
  <c r="EM78" i="1"/>
  <c r="EM82" i="1"/>
  <c r="EI82" i="1"/>
  <c r="EN116" i="1"/>
  <c r="EN122" i="1"/>
  <c r="EN121" i="1"/>
  <c r="EN120" i="1"/>
  <c r="EN119" i="1"/>
  <c r="EN118" i="1"/>
  <c r="EN117" i="1"/>
  <c r="CJ76" i="1" l="1"/>
  <c r="N33" i="22"/>
  <c r="BR76" i="1"/>
  <c r="CP76" i="1"/>
  <c r="T6" i="37"/>
  <c r="S6" i="37" s="1"/>
  <c r="T5" i="37"/>
  <c r="L53" i="22"/>
  <c r="L52" i="22"/>
  <c r="L51" i="22"/>
  <c r="L50" i="22"/>
  <c r="L49" i="22"/>
  <c r="L48" i="22"/>
  <c r="L47" i="22"/>
  <c r="L46" i="22"/>
  <c r="L45" i="22"/>
  <c r="L44" i="22"/>
  <c r="L43" i="22"/>
  <c r="L42" i="22"/>
  <c r="L41" i="22"/>
  <c r="L40" i="22"/>
  <c r="L39" i="22"/>
  <c r="L38" i="22"/>
  <c r="L37" i="22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5" i="37"/>
  <c r="U11" i="37"/>
  <c r="U9" i="37"/>
  <c r="X72" i="1"/>
  <c r="AE71" i="1"/>
  <c r="AE72" i="1"/>
  <c r="Y29" i="22"/>
  <c r="Y28" i="22"/>
  <c r="Y27" i="22"/>
  <c r="Y26" i="22"/>
  <c r="Y25" i="22"/>
  <c r="Y24" i="22"/>
  <c r="Y23" i="22"/>
  <c r="Y22" i="22"/>
  <c r="Y21" i="22"/>
  <c r="Y20" i="22"/>
  <c r="Y19" i="22"/>
  <c r="Y18" i="22"/>
  <c r="Y17" i="22"/>
  <c r="Y16" i="22"/>
  <c r="Y15" i="22"/>
  <c r="Y14" i="22"/>
  <c r="Y13" i="22"/>
  <c r="Y12" i="22"/>
  <c r="Y11" i="22"/>
  <c r="Y10" i="22"/>
  <c r="Y9" i="22"/>
  <c r="Y8" i="22"/>
  <c r="Y7" i="22"/>
  <c r="L29" i="22"/>
  <c r="L28" i="22"/>
  <c r="L27" i="22"/>
  <c r="L26" i="22"/>
  <c r="L25" i="22"/>
  <c r="L24" i="22"/>
  <c r="L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M81" i="1"/>
  <c r="EI81" i="1"/>
  <c r="EM80" i="1"/>
  <c r="EI80" i="1"/>
  <c r="EM79" i="1"/>
  <c r="EI79" i="1"/>
  <c r="EM77" i="1"/>
  <c r="EI77" i="1"/>
  <c r="EM76" i="1"/>
  <c r="EI76" i="1"/>
  <c r="EJ71" i="1"/>
  <c r="EM70" i="1"/>
  <c r="EM69" i="1"/>
  <c r="EN69" i="1"/>
  <c r="Z103" i="1"/>
  <c r="Z102" i="1"/>
  <c r="Z101" i="1"/>
  <c r="Z100" i="1"/>
  <c r="Z99" i="1"/>
  <c r="EH72" i="1"/>
  <c r="EB72" i="1"/>
  <c r="DV72" i="1"/>
  <c r="DP72" i="1"/>
  <c r="DJ72" i="1"/>
  <c r="DD72" i="1"/>
  <c r="CX72" i="1"/>
  <c r="CR72" i="1"/>
  <c r="CL72" i="1"/>
  <c r="BZ72" i="1"/>
  <c r="BI72" i="1"/>
  <c r="BD72" i="1"/>
  <c r="AO72" i="1"/>
  <c r="EM75" i="1"/>
  <c r="EI75" i="1"/>
  <c r="EM74" i="1"/>
  <c r="EI74" i="1"/>
  <c r="EM73" i="1"/>
  <c r="EI73" i="1"/>
  <c r="EM72" i="1"/>
  <c r="EI72" i="1"/>
  <c r="EI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EM71" i="1"/>
  <c r="AO70" i="1"/>
  <c r="AT70" i="1"/>
  <c r="AY70" i="1"/>
  <c r="EH70" i="1"/>
  <c r="BI70" i="1"/>
  <c r="EB70" i="1"/>
  <c r="BN70" i="1"/>
  <c r="DV70" i="1"/>
  <c r="AL70" i="1"/>
  <c r="DJ70" i="1"/>
  <c r="AJ70" i="1"/>
  <c r="DD70" i="1"/>
  <c r="BD70" i="1"/>
  <c r="BZ70" i="1"/>
  <c r="DP70" i="1"/>
  <c r="BT70" i="1"/>
  <c r="CX70" i="1"/>
  <c r="CR70" i="1"/>
  <c r="Z70" i="1"/>
  <c r="CL70" i="1"/>
  <c r="CF70" i="1"/>
  <c r="EN66" i="1"/>
  <c r="EN67" i="1"/>
  <c r="EN68" i="1"/>
  <c r="EN65" i="1"/>
  <c r="EJ65" i="1"/>
  <c r="EL65" i="1"/>
  <c r="EM65" i="1"/>
  <c r="EM66" i="1"/>
  <c r="EM67" i="1"/>
  <c r="EM68" i="1"/>
  <c r="EL66" i="1"/>
  <c r="EL67" i="1"/>
  <c r="EL68" i="1"/>
  <c r="EL69" i="1"/>
  <c r="EJ66" i="1"/>
  <c r="EJ67" i="1"/>
  <c r="EJ68" i="1"/>
  <c r="EJ69" i="1"/>
  <c r="EI66" i="1"/>
  <c r="EI67" i="1"/>
  <c r="EI68" i="1"/>
  <c r="EI69" i="1"/>
  <c r="EI70" i="1"/>
  <c r="EI65" i="1"/>
  <c r="EI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I60" i="1"/>
  <c r="EI61" i="1"/>
  <c r="EI62" i="1"/>
  <c r="EI63" i="1"/>
  <c r="EJ59" i="1"/>
  <c r="EI59" i="1"/>
  <c r="EM59" i="1"/>
  <c r="EJ60" i="1"/>
  <c r="EM60" i="1"/>
  <c r="EJ61" i="1"/>
  <c r="EM61" i="1"/>
  <c r="EJ62" i="1"/>
  <c r="EM62" i="1"/>
  <c r="EJ63" i="1"/>
  <c r="EM63" i="1"/>
  <c r="EJ64" i="1"/>
  <c r="EM64" i="1"/>
  <c r="EI58" i="1"/>
  <c r="BD57" i="1"/>
  <c r="BA58" i="1" s="1"/>
  <c r="EM58" i="1"/>
  <c r="BN56" i="1"/>
  <c r="BL57" i="1" s="1"/>
  <c r="BN57" i="1"/>
  <c r="BL58" i="1" s="1"/>
  <c r="EI55" i="1"/>
  <c r="EM57" i="1"/>
  <c r="EM56" i="1"/>
  <c r="EM55" i="1"/>
  <c r="EM54" i="1"/>
  <c r="EM53" i="1"/>
  <c r="EM52" i="1"/>
  <c r="EM51" i="1"/>
  <c r="EM50" i="1"/>
  <c r="EM49" i="1"/>
  <c r="EM48" i="1"/>
  <c r="EM47" i="1"/>
  <c r="EM46" i="1"/>
  <c r="EM45" i="1"/>
  <c r="EM44" i="1"/>
  <c r="EM43" i="1"/>
  <c r="EM42" i="1"/>
  <c r="EM41" i="1"/>
  <c r="EM40" i="1"/>
  <c r="EM39" i="1"/>
  <c r="EM38" i="1"/>
  <c r="EM37" i="1"/>
  <c r="EM36" i="1"/>
  <c r="EM35" i="1"/>
  <c r="EM34" i="1"/>
  <c r="EM33" i="1"/>
  <c r="EM32" i="1"/>
  <c r="EM31" i="1"/>
  <c r="EM30" i="1"/>
  <c r="EM29" i="1"/>
  <c r="EM28" i="1"/>
  <c r="EM27" i="1"/>
  <c r="EM26" i="1"/>
  <c r="EM25" i="1"/>
  <c r="EM24" i="1"/>
  <c r="EM23" i="1"/>
  <c r="EM22" i="1"/>
  <c r="EM20" i="1"/>
  <c r="EM19" i="1"/>
  <c r="EM18" i="1"/>
  <c r="EM17" i="1"/>
  <c r="EM16" i="1"/>
  <c r="EM15" i="1"/>
  <c r="EM14" i="1"/>
  <c r="EM21" i="1"/>
  <c r="EI52" i="1"/>
  <c r="EJ52" i="1"/>
  <c r="EJ53" i="1"/>
  <c r="EI53" i="1"/>
  <c r="EJ54" i="1"/>
  <c r="EI54" i="1"/>
  <c r="EJ55" i="1"/>
  <c r="EJ56" i="1"/>
  <c r="EI56" i="1"/>
  <c r="Z56" i="1"/>
  <c r="AJ56" i="1"/>
  <c r="AO56" i="1"/>
  <c r="AT56" i="1"/>
  <c r="AY56" i="1"/>
  <c r="AE56" i="1"/>
  <c r="BD56" i="1"/>
  <c r="BI56" i="1"/>
  <c r="EJ57" i="1"/>
  <c r="EI57" i="1"/>
  <c r="Z57" i="1"/>
  <c r="AJ57" i="1"/>
  <c r="AO57" i="1"/>
  <c r="AT57" i="1"/>
  <c r="AY57" i="1"/>
  <c r="AE57" i="1"/>
  <c r="BI57" i="1"/>
  <c r="EJ11" i="1"/>
  <c r="EJ12" i="1"/>
  <c r="EJ13" i="1"/>
  <c r="EJ14" i="1"/>
  <c r="EN14" i="1" s="1"/>
  <c r="EL15" i="1" s="1"/>
  <c r="EJ15" i="1"/>
  <c r="EJ16" i="1"/>
  <c r="EJ17" i="1"/>
  <c r="EJ18" i="1"/>
  <c r="EJ19" i="1"/>
  <c r="EJ20" i="1"/>
  <c r="EJ21" i="1"/>
  <c r="EJ22" i="1"/>
  <c r="EN22" i="1" s="1"/>
  <c r="EL23" i="1" s="1"/>
  <c r="EJ23" i="1"/>
  <c r="EJ24" i="1"/>
  <c r="EJ25" i="1"/>
  <c r="EJ26" i="1"/>
  <c r="EJ27" i="1"/>
  <c r="EJ28" i="1"/>
  <c r="EJ29" i="1"/>
  <c r="EJ30" i="1"/>
  <c r="EN30" i="1" s="1"/>
  <c r="EL31" i="1" s="1"/>
  <c r="EJ31" i="1"/>
  <c r="EJ32" i="1"/>
  <c r="EJ33" i="1"/>
  <c r="EJ34" i="1"/>
  <c r="EJ35" i="1"/>
  <c r="EJ36" i="1"/>
  <c r="EJ37" i="1"/>
  <c r="EJ38" i="1"/>
  <c r="EN38" i="1" s="1"/>
  <c r="EL39" i="1" s="1"/>
  <c r="EJ39" i="1"/>
  <c r="EJ40" i="1"/>
  <c r="EJ41" i="1"/>
  <c r="EJ42" i="1"/>
  <c r="EJ43" i="1"/>
  <c r="EJ44" i="1"/>
  <c r="EJ45" i="1"/>
  <c r="AB46" i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J47" i="1"/>
  <c r="EJ48" i="1"/>
  <c r="EJ49" i="1"/>
  <c r="EJ50" i="1"/>
  <c r="W51" i="1"/>
  <c r="AB51" i="1"/>
  <c r="AG51" i="1"/>
  <c r="AL51" i="1"/>
  <c r="AQ51" i="1"/>
  <c r="AV51" i="1"/>
  <c r="BA51" i="1"/>
  <c r="BF51" i="1"/>
  <c r="EI11" i="1"/>
  <c r="EI12" i="1"/>
  <c r="EI13" i="1"/>
  <c r="EI14" i="1"/>
  <c r="EI15" i="1"/>
  <c r="EI16" i="1"/>
  <c r="EI17" i="1"/>
  <c r="EI18" i="1"/>
  <c r="EI19" i="1"/>
  <c r="EI20" i="1"/>
  <c r="EI21" i="1"/>
  <c r="EI22" i="1"/>
  <c r="EI23" i="1"/>
  <c r="EI24" i="1"/>
  <c r="EN24" i="1" s="1"/>
  <c r="EL25" i="1" s="1"/>
  <c r="EI25" i="1"/>
  <c r="EI26" i="1"/>
  <c r="EI27" i="1"/>
  <c r="EN27" i="1" s="1"/>
  <c r="EL28" i="1" s="1"/>
  <c r="EI28" i="1"/>
  <c r="EI29" i="1"/>
  <c r="EI30" i="1"/>
  <c r="EI31" i="1"/>
  <c r="EI32" i="1"/>
  <c r="EI33" i="1"/>
  <c r="EI34" i="1"/>
  <c r="EI35" i="1"/>
  <c r="EI36" i="1"/>
  <c r="EN36" i="1" s="1"/>
  <c r="EL37" i="1" s="1"/>
  <c r="EI37" i="1"/>
  <c r="EI38" i="1"/>
  <c r="EI39" i="1"/>
  <c r="EI40" i="1"/>
  <c r="EN40" i="1" s="1"/>
  <c r="EI41" i="1"/>
  <c r="EI42" i="1"/>
  <c r="EI43" i="1"/>
  <c r="EI44" i="1"/>
  <c r="EN44" i="1" s="1"/>
  <c r="EI45" i="1"/>
  <c r="EI46" i="1"/>
  <c r="EI47" i="1"/>
  <c r="EI48" i="1"/>
  <c r="EI49" i="1"/>
  <c r="EN49" i="1" s="1"/>
  <c r="EI50" i="1"/>
  <c r="EI51" i="1"/>
  <c r="EI10" i="1"/>
  <c r="BN54" i="1"/>
  <c r="BL55" i="1" s="1"/>
  <c r="BN55" i="1"/>
  <c r="BN58" i="1"/>
  <c r="BI52" i="1"/>
  <c r="AE50" i="1"/>
  <c r="Z49" i="1"/>
  <c r="X50" i="1" s="1"/>
  <c r="EI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C46" i="1" s="1"/>
  <c r="AE46" i="1"/>
  <c r="AC47" i="1" s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EN42" i="1"/>
  <c r="EL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EK9" i="1" s="1"/>
  <c r="K8" i="1"/>
  <c r="I9" i="1" s="1"/>
  <c r="P8" i="1"/>
  <c r="EJ8" i="1"/>
  <c r="EN8" i="1" s="1"/>
  <c r="EM8" i="1"/>
  <c r="F9" i="1"/>
  <c r="D10" i="1" s="1"/>
  <c r="K9" i="1"/>
  <c r="I10" i="1" s="1"/>
  <c r="N9" i="1"/>
  <c r="P9" i="1"/>
  <c r="N10" i="1" s="1"/>
  <c r="EM9" i="1"/>
  <c r="F10" i="1"/>
  <c r="D11" i="1" s="1"/>
  <c r="K10" i="1"/>
  <c r="I11" i="1" s="1"/>
  <c r="P10" i="1"/>
  <c r="N11" i="1" s="1"/>
  <c r="S10" i="1"/>
  <c r="U10" i="1"/>
  <c r="S11" i="1" s="1"/>
  <c r="EM10" i="1"/>
  <c r="EN10" i="1"/>
  <c r="F11" i="1"/>
  <c r="D12" i="1" s="1"/>
  <c r="K11" i="1"/>
  <c r="I12" i="1" s="1"/>
  <c r="P11" i="1"/>
  <c r="N12" i="1" s="1"/>
  <c r="U11" i="1"/>
  <c r="S12" i="1" s="1"/>
  <c r="EM11" i="1"/>
  <c r="F12" i="1"/>
  <c r="D13" i="1" s="1"/>
  <c r="K12" i="1"/>
  <c r="I13" i="1" s="1"/>
  <c r="P12" i="1"/>
  <c r="N13" i="1" s="1"/>
  <c r="U12" i="1"/>
  <c r="S13" i="1" s="1"/>
  <c r="EM12" i="1"/>
  <c r="EN12" i="1"/>
  <c r="F13" i="1"/>
  <c r="D14" i="1" s="1"/>
  <c r="EK14" i="1" s="1"/>
  <c r="K13" i="1"/>
  <c r="I14" i="1" s="1"/>
  <c r="P13" i="1"/>
  <c r="N14" i="1" s="1"/>
  <c r="U13" i="1"/>
  <c r="S14" i="1" s="1"/>
  <c r="EM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N35" i="1"/>
  <c r="EL36" i="1" s="1"/>
  <c r="EN34" i="1"/>
  <c r="EL35" i="1" s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EK24" i="1" s="1"/>
  <c r="AE58" i="1"/>
  <c r="AT58" i="1"/>
  <c r="EN47" i="1"/>
  <c r="EN48" i="1"/>
  <c r="EL49" i="1" s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DV73" i="1"/>
  <c r="DP73" i="1"/>
  <c r="DJ73" i="1"/>
  <c r="CX73" i="1"/>
  <c r="CR73" i="1"/>
  <c r="CL73" i="1"/>
  <c r="CF73" i="1"/>
  <c r="BZ73" i="1"/>
  <c r="BI73" i="1"/>
  <c r="BD73" i="1"/>
  <c r="EN56" i="1"/>
  <c r="EL57" i="1" s="1"/>
  <c r="EN9" i="1"/>
  <c r="EL10" i="1" s="1"/>
  <c r="CL71" i="1"/>
  <c r="DT73" i="1"/>
  <c r="CV73" i="1"/>
  <c r="BX73" i="1"/>
  <c r="DV74" i="1"/>
  <c r="DD74" i="1"/>
  <c r="CX74" i="1"/>
  <c r="CR74" i="1"/>
  <c r="CL74" i="1"/>
  <c r="DV75" i="1"/>
  <c r="DD75" i="1"/>
  <c r="CX75" i="1"/>
  <c r="BT72" i="1"/>
  <c r="EN62" i="1"/>
  <c r="EL63" i="1" s="1"/>
  <c r="EJ51" i="1"/>
  <c r="BB71" i="1"/>
  <c r="DL70" i="1"/>
  <c r="BF70" i="1"/>
  <c r="DZ71" i="1"/>
  <c r="DR70" i="1"/>
  <c r="ED70" i="1"/>
  <c r="EN61" i="1"/>
  <c r="EJ58" i="1"/>
  <c r="EN58" i="1" s="1"/>
  <c r="EL59" i="1" s="1"/>
  <c r="BD58" i="1"/>
  <c r="CT70" i="1"/>
  <c r="AT72" i="1"/>
  <c r="AV70" i="1"/>
  <c r="EJ72" i="1"/>
  <c r="AR71" i="1"/>
  <c r="BV70" i="1"/>
  <c r="CP71" i="1"/>
  <c r="EN43" i="1"/>
  <c r="EL44" i="1" s="1"/>
  <c r="EN39" i="1"/>
  <c r="EL40" i="1" s="1"/>
  <c r="EN15" i="1"/>
  <c r="EL16" i="1" s="1"/>
  <c r="AE70" i="1"/>
  <c r="AO73" i="1"/>
  <c r="BT73" i="1"/>
  <c r="Z73" i="1"/>
  <c r="AH46" i="1"/>
  <c r="EN28" i="1"/>
  <c r="EL29" i="1" s="1"/>
  <c r="W31" i="22" l="1"/>
  <c r="U13" i="37" s="1"/>
  <c r="AQ97" i="1"/>
  <c r="DN70" i="1"/>
  <c r="CJ75" i="1"/>
  <c r="N32" i="22"/>
  <c r="CJ72" i="1"/>
  <c r="CP74" i="1"/>
  <c r="M31" i="22"/>
  <c r="DT74" i="1"/>
  <c r="P31" i="22"/>
  <c r="EK23" i="1"/>
  <c r="AO74" i="1"/>
  <c r="H31" i="22"/>
  <c r="DT70" i="1"/>
  <c r="AC71" i="1"/>
  <c r="CN97" i="1"/>
  <c r="AW70" i="1"/>
  <c r="DX97" i="1"/>
  <c r="EN51" i="1"/>
  <c r="EL52" i="1" s="1"/>
  <c r="DB76" i="1"/>
  <c r="Q33" i="22"/>
  <c r="CV75" i="1"/>
  <c r="U32" i="22"/>
  <c r="CW110" i="1"/>
  <c r="V31" i="22"/>
  <c r="T13" i="37" s="1"/>
  <c r="O31" i="22"/>
  <c r="R31" i="22"/>
  <c r="EK19" i="1"/>
  <c r="EK18" i="1"/>
  <c r="EK17" i="1"/>
  <c r="EK16" i="1"/>
  <c r="EK13" i="1"/>
  <c r="EK11" i="1"/>
  <c r="AR46" i="1"/>
  <c r="AW46" i="1"/>
  <c r="EN26" i="1"/>
  <c r="CD71" i="1"/>
  <c r="CV71" i="1"/>
  <c r="BA70" i="1"/>
  <c r="AM70" i="1"/>
  <c r="BG71" i="1"/>
  <c r="AM71" i="1"/>
  <c r="AM72" i="1"/>
  <c r="BB72" i="1"/>
  <c r="BR72" i="1"/>
  <c r="CV72" i="1"/>
  <c r="DT72" i="1"/>
  <c r="AM73" i="1"/>
  <c r="H30" i="22"/>
  <c r="CJ110" i="1"/>
  <c r="N30" i="22"/>
  <c r="DH73" i="1"/>
  <c r="O30" i="22"/>
  <c r="EF110" i="1"/>
  <c r="R30" i="22"/>
  <c r="W109" i="1"/>
  <c r="CV70" i="1"/>
  <c r="BP110" i="1"/>
  <c r="W30" i="22"/>
  <c r="U12" i="37" s="1"/>
  <c r="DT75" i="1"/>
  <c r="P32" i="22"/>
  <c r="J31" i="22"/>
  <c r="E30" i="22"/>
  <c r="BA97" i="1"/>
  <c r="CV76" i="1"/>
  <c r="U33" i="22"/>
  <c r="CP75" i="1"/>
  <c r="M32" i="22"/>
  <c r="T31" i="22"/>
  <c r="CV74" i="1"/>
  <c r="U31" i="22"/>
  <c r="EK22" i="1"/>
  <c r="W111" i="1"/>
  <c r="E31" i="22"/>
  <c r="BX70" i="1"/>
  <c r="C30" i="22"/>
  <c r="BG70" i="1"/>
  <c r="DT76" i="1"/>
  <c r="P33" i="22"/>
  <c r="DB75" i="1"/>
  <c r="Q32" i="22"/>
  <c r="DT110" i="1"/>
  <c r="I31" i="22"/>
  <c r="CJ111" i="1"/>
  <c r="N31" i="22"/>
  <c r="X31" i="22"/>
  <c r="V30" i="22"/>
  <c r="T12" i="37" s="1"/>
  <c r="EK15" i="1"/>
  <c r="EK12" i="1"/>
  <c r="EK10" i="1"/>
  <c r="EN41" i="1"/>
  <c r="EL42" i="1" s="1"/>
  <c r="CH70" i="1"/>
  <c r="BR71" i="1"/>
  <c r="CZ70" i="1"/>
  <c r="DT71" i="1"/>
  <c r="EF71" i="1"/>
  <c r="AR72" i="1"/>
  <c r="BG72" i="1"/>
  <c r="BX72" i="1"/>
  <c r="DB72" i="1"/>
  <c r="DZ72" i="1"/>
  <c r="BA110" i="1"/>
  <c r="I30" i="22"/>
  <c r="CP73" i="1"/>
  <c r="M30" i="22"/>
  <c r="DN110" i="1"/>
  <c r="X30" i="22"/>
  <c r="EF70" i="1"/>
  <c r="EK20" i="1"/>
  <c r="DN71" i="1"/>
  <c r="AH71" i="1"/>
  <c r="BK70" i="1"/>
  <c r="AW71" i="1"/>
  <c r="G30" i="22"/>
  <c r="D30" i="22"/>
  <c r="K30" i="22"/>
  <c r="B30" i="38" s="1"/>
  <c r="CD72" i="1"/>
  <c r="DH72" i="1"/>
  <c r="EF72" i="1"/>
  <c r="BF110" i="1"/>
  <c r="J30" i="22"/>
  <c r="U30" i="22"/>
  <c r="P30" i="22"/>
  <c r="F30" i="22"/>
  <c r="BY110" i="1"/>
  <c r="EK25" i="1"/>
  <c r="EK21" i="1"/>
  <c r="CN70" i="1"/>
  <c r="BX71" i="1"/>
  <c r="DF70" i="1"/>
  <c r="DX70" i="1"/>
  <c r="AQ70" i="1"/>
  <c r="AH72" i="1"/>
  <c r="AW72" i="1"/>
  <c r="BL72" i="1"/>
  <c r="CP72" i="1"/>
  <c r="DN72" i="1"/>
  <c r="T30" i="22"/>
  <c r="Q30" i="22"/>
  <c r="DZ110" i="1"/>
  <c r="S30" i="22"/>
  <c r="AC72" i="1"/>
  <c r="P35" i="22"/>
  <c r="P34" i="22"/>
  <c r="N35" i="22"/>
  <c r="N34" i="22"/>
  <c r="S8" i="37"/>
  <c r="EL9" i="1"/>
  <c r="CD110" i="1"/>
  <c r="CE100" i="1"/>
  <c r="EL11" i="1"/>
  <c r="AG70" i="1"/>
  <c r="EJ46" i="1"/>
  <c r="EN46" i="1" s="1"/>
  <c r="EL47" i="1" s="1"/>
  <c r="EL45" i="1"/>
  <c r="EL41" i="1"/>
  <c r="EN33" i="1"/>
  <c r="EL34" i="1" s="1"/>
  <c r="EN31" i="1"/>
  <c r="EL32" i="1" s="1"/>
  <c r="EN29" i="1"/>
  <c r="EL30" i="1" s="1"/>
  <c r="EL27" i="1"/>
  <c r="EN23" i="1"/>
  <c r="EL24" i="1" s="1"/>
  <c r="EN21" i="1"/>
  <c r="EL22" i="1" s="1"/>
  <c r="EN19" i="1"/>
  <c r="EL20" i="1" s="1"/>
  <c r="EN17" i="1"/>
  <c r="EL18" i="1" s="1"/>
  <c r="EN13" i="1"/>
  <c r="EL14" i="1" s="1"/>
  <c r="EN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EN50" i="1"/>
  <c r="EL51" i="1" s="1"/>
  <c r="EN32" i="1"/>
  <c r="EN20" i="1"/>
  <c r="EN18" i="1"/>
  <c r="EL19" i="1" s="1"/>
  <c r="EN16" i="1"/>
  <c r="EN37" i="1"/>
  <c r="EL38" i="1" s="1"/>
  <c r="EN25" i="1"/>
  <c r="EL26" i="1" s="1"/>
  <c r="EL13" i="1"/>
  <c r="EN57" i="1"/>
  <c r="EN55" i="1"/>
  <c r="EL56" i="1" s="1"/>
  <c r="EN54" i="1"/>
  <c r="EL55" i="1" s="1"/>
  <c r="EN53" i="1"/>
  <c r="EL54" i="1" s="1"/>
  <c r="EN52" i="1"/>
  <c r="EL53" i="1" s="1"/>
  <c r="EN64" i="1"/>
  <c r="EN60" i="1"/>
  <c r="EL61" i="1" s="1"/>
  <c r="EN97" i="1" s="1"/>
  <c r="EN59" i="1"/>
  <c r="EL60" i="1" s="1"/>
  <c r="BP111" i="1"/>
  <c r="BT74" i="1"/>
  <c r="AT73" i="1"/>
  <c r="AQ110" i="1"/>
  <c r="DH111" i="1"/>
  <c r="DJ74" i="1"/>
  <c r="AE73" i="1"/>
  <c r="AB110" i="1"/>
  <c r="EL12" i="1"/>
  <c r="EN63" i="1"/>
  <c r="EL64" i="1" s="1"/>
  <c r="AJ46" i="1"/>
  <c r="AH47" i="1" s="1"/>
  <c r="EN70" i="1"/>
  <c r="X71" i="1"/>
  <c r="EN71" i="1"/>
  <c r="DB71" i="1"/>
  <c r="W70" i="1"/>
  <c r="CB70" i="1"/>
  <c r="BL71" i="1"/>
  <c r="DH71" i="1"/>
  <c r="CJ71" i="1"/>
  <c r="EL48" i="1"/>
  <c r="EL50" i="1"/>
  <c r="EN45" i="1"/>
  <c r="EL46" i="1" s="1"/>
  <c r="EL33" i="1"/>
  <c r="EL21" i="1"/>
  <c r="EL17" i="1"/>
  <c r="EL58" i="1"/>
  <c r="AM74" i="1"/>
  <c r="BI74" i="1"/>
  <c r="BD74" i="1"/>
  <c r="AY74" i="1"/>
  <c r="AT75" i="1"/>
  <c r="AR74" i="1"/>
  <c r="AO75" i="1"/>
  <c r="AJ74" i="1"/>
  <c r="Z74" i="1"/>
  <c r="DR78" i="1" l="1"/>
  <c r="DV78" i="1" s="1"/>
  <c r="EL72" i="1"/>
  <c r="E32" i="22"/>
  <c r="C33" i="22"/>
  <c r="AL111" i="1"/>
  <c r="CD70" i="1"/>
  <c r="W97" i="1"/>
  <c r="F31" i="22"/>
  <c r="AT74" i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BX75" i="1"/>
  <c r="T32" i="22"/>
  <c r="EF75" i="1"/>
  <c r="R32" i="22"/>
  <c r="BK109" i="1"/>
  <c r="G32" i="22"/>
  <c r="D32" i="22"/>
  <c r="CH97" i="1"/>
  <c r="K31" i="22"/>
  <c r="B31" i="38" s="1"/>
  <c r="DN75" i="1"/>
  <c r="X32" i="22"/>
  <c r="CQ109" i="1"/>
  <c r="AW109" i="1"/>
  <c r="AR70" i="1"/>
  <c r="DH70" i="1"/>
  <c r="CP70" i="1"/>
  <c r="Y30" i="22"/>
  <c r="H32" i="22"/>
  <c r="DT111" i="1"/>
  <c r="DH75" i="1"/>
  <c r="O32" i="22"/>
  <c r="W32" i="22"/>
  <c r="U14" i="37" s="1"/>
  <c r="G31" i="22"/>
  <c r="CD75" i="1"/>
  <c r="V32" i="22"/>
  <c r="T14" i="37" s="1"/>
  <c r="AH70" i="1"/>
  <c r="H33" i="22"/>
  <c r="I32" i="22"/>
  <c r="DF97" i="1"/>
  <c r="CZ97" i="1"/>
  <c r="S32" i="22"/>
  <c r="AB109" i="1"/>
  <c r="B14" i="36"/>
  <c r="A14" i="36" s="1"/>
  <c r="DH109" i="1"/>
  <c r="BL70" i="1"/>
  <c r="DL97" i="1"/>
  <c r="DC109" i="1"/>
  <c r="BF109" i="1"/>
  <c r="ED97" i="1"/>
  <c r="DB70" i="1"/>
  <c r="CJ70" i="1"/>
  <c r="B16" i="36"/>
  <c r="A16" i="36" s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DR79" i="1"/>
  <c r="DV79" i="1" s="1"/>
  <c r="P36" i="22"/>
  <c r="Q35" i="22"/>
  <c r="Q34" i="22"/>
  <c r="S9" i="37"/>
  <c r="BR75" i="1"/>
  <c r="DP75" i="1"/>
  <c r="BD75" i="1"/>
  <c r="BB75" i="1"/>
  <c r="EB75" i="1"/>
  <c r="DZ75" i="1"/>
  <c r="EJ70" i="1"/>
  <c r="AE74" i="1"/>
  <c r="AB111" i="1"/>
  <c r="BN74" i="1"/>
  <c r="BK111" i="1"/>
  <c r="EL71" i="1"/>
  <c r="AH74" i="1"/>
  <c r="AM75" i="1"/>
  <c r="BG74" i="1"/>
  <c r="AW74" i="1"/>
  <c r="BI75" i="1"/>
  <c r="BD76" i="1"/>
  <c r="AY75" i="1"/>
  <c r="AR75" i="1"/>
  <c r="AT76" i="1"/>
  <c r="AO76" i="1"/>
  <c r="AJ75" i="1"/>
  <c r="Z75" i="1"/>
  <c r="G33" i="22" l="1"/>
  <c r="BF111" i="1"/>
  <c r="AE75" i="1"/>
  <c r="AC75" i="1"/>
  <c r="F32" i="22"/>
  <c r="H34" i="22"/>
  <c r="I34" i="22"/>
  <c r="I33" i="22"/>
  <c r="Y32" i="22"/>
  <c r="AA30" i="22"/>
  <c r="C32" i="22"/>
  <c r="D33" i="22"/>
  <c r="DN76" i="1"/>
  <c r="X33" i="22"/>
  <c r="C34" i="22"/>
  <c r="J33" i="22"/>
  <c r="AG111" i="1"/>
  <c r="BN75" i="1"/>
  <c r="K32" i="22"/>
  <c r="B32" i="38" s="1"/>
  <c r="E33" i="22"/>
  <c r="AW111" i="1"/>
  <c r="EJ97" i="1"/>
  <c r="S34" i="22"/>
  <c r="DZ76" i="1"/>
  <c r="S33" i="22"/>
  <c r="L31" i="22"/>
  <c r="EL70" i="1"/>
  <c r="EM109" i="1"/>
  <c r="CZ78" i="1"/>
  <c r="X35" i="22"/>
  <c r="X34" i="22"/>
  <c r="DX78" i="1"/>
  <c r="EB78" i="1" s="1"/>
  <c r="S35" i="22"/>
  <c r="DR80" i="1"/>
  <c r="DV80" i="1" s="1"/>
  <c r="P37" i="22"/>
  <c r="W34" i="22"/>
  <c r="S10" i="37"/>
  <c r="BL75" i="1"/>
  <c r="DL78" i="1"/>
  <c r="DP78" i="1" s="1"/>
  <c r="BL76" i="1"/>
  <c r="AC76" i="1"/>
  <c r="AH75" i="1"/>
  <c r="AW75" i="1"/>
  <c r="BI76" i="1"/>
  <c r="BD77" i="1"/>
  <c r="BB76" i="1"/>
  <c r="AY76" i="1"/>
  <c r="AR76" i="1"/>
  <c r="AT77" i="1"/>
  <c r="AM76" i="1"/>
  <c r="AO77" i="1"/>
  <c r="H35" i="22" s="1"/>
  <c r="AJ76" i="1"/>
  <c r="X75" i="1"/>
  <c r="Z76" i="1"/>
  <c r="DD78" i="1" l="1"/>
  <c r="CZ79" i="1" s="1"/>
  <c r="DD79" i="1" s="1"/>
  <c r="BN76" i="1"/>
  <c r="K33" i="22"/>
  <c r="B33" i="38" s="1"/>
  <c r="J34" i="22"/>
  <c r="L32" i="22"/>
  <c r="AA32" i="22" s="1"/>
  <c r="E34" i="22"/>
  <c r="D34" i="22"/>
  <c r="G34" i="22"/>
  <c r="EJ74" i="1"/>
  <c r="U16" i="37"/>
  <c r="Q36" i="22"/>
  <c r="AE76" i="1"/>
  <c r="F33" i="22"/>
  <c r="L33" i="22" s="1"/>
  <c r="AQ78" i="1"/>
  <c r="AT78" i="1" s="1"/>
  <c r="C36" i="22" s="1"/>
  <c r="C35" i="22"/>
  <c r="BA78" i="1"/>
  <c r="BB78" i="1" s="1"/>
  <c r="I35" i="22"/>
  <c r="DL79" i="1"/>
  <c r="DP79" i="1" s="1"/>
  <c r="X36" i="22"/>
  <c r="DX79" i="1"/>
  <c r="EB79" i="1" s="1"/>
  <c r="S36" i="22"/>
  <c r="DR81" i="1"/>
  <c r="DV81" i="1" s="1"/>
  <c r="P38" i="22"/>
  <c r="W35" i="22"/>
  <c r="U17" i="37" s="1"/>
  <c r="BP78" i="1"/>
  <c r="BT78" i="1" s="1"/>
  <c r="S11" i="37"/>
  <c r="AL78" i="1"/>
  <c r="AO78" i="1" s="1"/>
  <c r="H36" i="22" s="1"/>
  <c r="AR77" i="1"/>
  <c r="AW76" i="1"/>
  <c r="BG76" i="1"/>
  <c r="AM77" i="1"/>
  <c r="BI77" i="1"/>
  <c r="J35" i="22" s="1"/>
  <c r="BB77" i="1"/>
  <c r="AY77" i="1"/>
  <c r="D35" i="22" s="1"/>
  <c r="AH76" i="1"/>
  <c r="AJ77" i="1"/>
  <c r="Z77" i="1"/>
  <c r="CZ80" i="1" l="1"/>
  <c r="DD80" i="1" s="1"/>
  <c r="Q37" i="22"/>
  <c r="EN76" i="1"/>
  <c r="AR78" i="1"/>
  <c r="F34" i="22"/>
  <c r="K34" i="22"/>
  <c r="B34" i="38" s="1"/>
  <c r="BD78" i="1"/>
  <c r="I36" i="22" s="1"/>
  <c r="AG78" i="1"/>
  <c r="AH78" i="1" s="1"/>
  <c r="G35" i="22"/>
  <c r="DL80" i="1"/>
  <c r="DP80" i="1" s="1"/>
  <c r="X37" i="22"/>
  <c r="X78" i="1"/>
  <c r="E35" i="22"/>
  <c r="DR82" i="1"/>
  <c r="DV82" i="1" s="1"/>
  <c r="P39" i="22"/>
  <c r="CZ81" i="1"/>
  <c r="DD81" i="1" s="1"/>
  <c r="Q38" i="22"/>
  <c r="BP79" i="1"/>
  <c r="BT79" i="1" s="1"/>
  <c r="W36" i="22"/>
  <c r="U18" i="37" s="1"/>
  <c r="S12" i="37"/>
  <c r="BF78" i="1"/>
  <c r="BI78" i="1" s="1"/>
  <c r="J36" i="22" s="1"/>
  <c r="AV78" i="1"/>
  <c r="AY78" i="1" s="1"/>
  <c r="D36" i="22" s="1"/>
  <c r="AM78" i="1"/>
  <c r="X77" i="1"/>
  <c r="S37" i="22"/>
  <c r="AH77" i="1"/>
  <c r="BG77" i="1"/>
  <c r="AW77" i="1"/>
  <c r="Z78" i="1" l="1"/>
  <c r="E36" i="22" s="1"/>
  <c r="L34" i="22"/>
  <c r="AJ78" i="1"/>
  <c r="G36" i="22" s="1"/>
  <c r="BN77" i="1"/>
  <c r="BL77" i="1"/>
  <c r="AE77" i="1"/>
  <c r="AC77" i="1"/>
  <c r="DL81" i="1"/>
  <c r="DP81" i="1" s="1"/>
  <c r="X38" i="22"/>
  <c r="DR83" i="1"/>
  <c r="DV83" i="1" s="1"/>
  <c r="P40" i="22"/>
  <c r="CZ82" i="1"/>
  <c r="DD82" i="1" s="1"/>
  <c r="Q39" i="22"/>
  <c r="W37" i="22"/>
  <c r="U19" i="37" s="1"/>
  <c r="BP80" i="1"/>
  <c r="BT80" i="1" s="1"/>
  <c r="S13" i="37"/>
  <c r="BG78" i="1"/>
  <c r="AW78" i="1"/>
  <c r="DX80" i="1"/>
  <c r="EB80" i="1" l="1"/>
  <c r="S38" i="22" s="1"/>
  <c r="F35" i="22"/>
  <c r="AB78" i="1"/>
  <c r="AE78" i="1" s="1"/>
  <c r="F36" i="22" s="1"/>
  <c r="BK78" i="1"/>
  <c r="BN78" i="1" s="1"/>
  <c r="K36" i="22" s="1"/>
  <c r="K35" i="22"/>
  <c r="B35" i="38" s="1"/>
  <c r="DL82" i="1"/>
  <c r="DP82" i="1" s="1"/>
  <c r="X39" i="22"/>
  <c r="DR84" i="1"/>
  <c r="DV84" i="1" s="1"/>
  <c r="P41" i="22"/>
  <c r="CZ83" i="1"/>
  <c r="DD83" i="1" s="1"/>
  <c r="Q40" i="22"/>
  <c r="BP81" i="1"/>
  <c r="BT81" i="1" s="1"/>
  <c r="W38" i="22"/>
  <c r="U20" i="37" s="1"/>
  <c r="S14" i="37"/>
  <c r="DX81" i="1"/>
  <c r="EB81" i="1" s="1"/>
  <c r="L35" i="22" l="1"/>
  <c r="BL78" i="1"/>
  <c r="AC78" i="1"/>
  <c r="L36" i="22"/>
  <c r="DL83" i="1"/>
  <c r="DP83" i="1" s="1"/>
  <c r="X40" i="22"/>
  <c r="DX82" i="1"/>
  <c r="EB82" i="1" s="1"/>
  <c r="S39" i="22"/>
  <c r="DR85" i="1"/>
  <c r="DV85" i="1" s="1"/>
  <c r="P42" i="22"/>
  <c r="CZ84" i="1"/>
  <c r="DD84" i="1" s="1"/>
  <c r="Q41" i="22"/>
  <c r="W39" i="22"/>
  <c r="U21" i="37" s="1"/>
  <c r="BP82" i="1"/>
  <c r="BT82" i="1" s="1"/>
  <c r="DL84" i="1" l="1"/>
  <c r="DP84" i="1" s="1"/>
  <c r="X41" i="22"/>
  <c r="DX83" i="1"/>
  <c r="EB83" i="1" s="1"/>
  <c r="S40" i="22"/>
  <c r="DR86" i="1"/>
  <c r="DV86" i="1" s="1"/>
  <c r="P43" i="22"/>
  <c r="CZ85" i="1"/>
  <c r="DD85" i="1" s="1"/>
  <c r="Q42" i="22"/>
  <c r="BP83" i="1"/>
  <c r="BT83" i="1" s="1"/>
  <c r="W40" i="22"/>
  <c r="U22" i="37" s="1"/>
  <c r="DL85" i="1" l="1"/>
  <c r="DP85" i="1" s="1"/>
  <c r="X42" i="22"/>
  <c r="DX84" i="1"/>
  <c r="EB84" i="1" s="1"/>
  <c r="S41" i="22"/>
  <c r="DR87" i="1"/>
  <c r="DV87" i="1" s="1"/>
  <c r="P44" i="22"/>
  <c r="CZ86" i="1"/>
  <c r="DD86" i="1" s="1"/>
  <c r="Q43" i="22"/>
  <c r="W41" i="22"/>
  <c r="U23" i="37" s="1"/>
  <c r="BP84" i="1"/>
  <c r="BT84" i="1" s="1"/>
  <c r="DL86" i="1" l="1"/>
  <c r="DP86" i="1" s="1"/>
  <c r="X43" i="22"/>
  <c r="DX85" i="1"/>
  <c r="EB85" i="1" s="1"/>
  <c r="S42" i="22"/>
  <c r="DR88" i="1"/>
  <c r="DV88" i="1" s="1"/>
  <c r="P45" i="22"/>
  <c r="CZ87" i="1"/>
  <c r="DD87" i="1" s="1"/>
  <c r="Q44" i="22"/>
  <c r="W42" i="22"/>
  <c r="U24" i="37" s="1"/>
  <c r="BP85" i="1"/>
  <c r="BT85" i="1" s="1"/>
  <c r="DL87" i="1" l="1"/>
  <c r="DP87" i="1" s="1"/>
  <c r="X44" i="22"/>
  <c r="DX86" i="1"/>
  <c r="EB86" i="1" s="1"/>
  <c r="S43" i="22"/>
  <c r="DR89" i="1"/>
  <c r="DV89" i="1" s="1"/>
  <c r="P46" i="22"/>
  <c r="CZ88" i="1"/>
  <c r="DD88" i="1" s="1"/>
  <c r="Q45" i="22"/>
  <c r="W43" i="22"/>
  <c r="U25" i="37" s="1"/>
  <c r="BP86" i="1"/>
  <c r="BT86" i="1" s="1"/>
  <c r="DL88" i="1" l="1"/>
  <c r="DP88" i="1" s="1"/>
  <c r="X45" i="22"/>
  <c r="DX87" i="1"/>
  <c r="EB87" i="1" s="1"/>
  <c r="S44" i="22"/>
  <c r="DR90" i="1"/>
  <c r="DV90" i="1" s="1"/>
  <c r="P47" i="22"/>
  <c r="CZ89" i="1"/>
  <c r="DD89" i="1" s="1"/>
  <c r="Q46" i="22"/>
  <c r="W44" i="22"/>
  <c r="U26" i="37" s="1"/>
  <c r="BP87" i="1"/>
  <c r="BT87" i="1" s="1"/>
  <c r="DL89" i="1" l="1"/>
  <c r="DP89" i="1" s="1"/>
  <c r="X46" i="22"/>
  <c r="DX88" i="1"/>
  <c r="EB88" i="1" s="1"/>
  <c r="S45" i="22"/>
  <c r="DR91" i="1"/>
  <c r="DV91" i="1" s="1"/>
  <c r="P48" i="22"/>
  <c r="CZ90" i="1"/>
  <c r="DD90" i="1" s="1"/>
  <c r="Q47" i="22"/>
  <c r="W45" i="22"/>
  <c r="U27" i="37" s="1"/>
  <c r="BP88" i="1"/>
  <c r="BT88" i="1" s="1"/>
  <c r="DL90" i="1" l="1"/>
  <c r="DP90" i="1" s="1"/>
  <c r="X47" i="22"/>
  <c r="DX89" i="1"/>
  <c r="EB89" i="1" s="1"/>
  <c r="S46" i="22"/>
  <c r="DR92" i="1"/>
  <c r="DV92" i="1" s="1"/>
  <c r="P49" i="22"/>
  <c r="CZ91" i="1"/>
  <c r="DD91" i="1" s="1"/>
  <c r="Q48" i="22"/>
  <c r="W46" i="22"/>
  <c r="U28" i="37" s="1"/>
  <c r="BP89" i="1"/>
  <c r="BT89" i="1" s="1"/>
  <c r="DL91" i="1" l="1"/>
  <c r="DP91" i="1" s="1"/>
  <c r="X48" i="22"/>
  <c r="DX90" i="1"/>
  <c r="EB90" i="1" s="1"/>
  <c r="S47" i="22"/>
  <c r="DR93" i="1"/>
  <c r="DV93" i="1" s="1"/>
  <c r="P50" i="22"/>
  <c r="CZ92" i="1"/>
  <c r="DD92" i="1" s="1"/>
  <c r="Q49" i="22"/>
  <c r="W47" i="22"/>
  <c r="U29" i="37" s="1"/>
  <c r="BP90" i="1"/>
  <c r="BT90" i="1" s="1"/>
  <c r="DL92" i="1" l="1"/>
  <c r="DP92" i="1" s="1"/>
  <c r="X49" i="22"/>
  <c r="DX91" i="1"/>
  <c r="EB91" i="1" s="1"/>
  <c r="S48" i="22"/>
  <c r="DR94" i="1"/>
  <c r="DV94" i="1" s="1"/>
  <c r="P51" i="22"/>
  <c r="CZ93" i="1"/>
  <c r="DD93" i="1" s="1"/>
  <c r="Q50" i="22"/>
  <c r="W48" i="22"/>
  <c r="U30" i="37" s="1"/>
  <c r="BP91" i="1"/>
  <c r="BT91" i="1" s="1"/>
  <c r="DL93" i="1" l="1"/>
  <c r="DP93" i="1" s="1"/>
  <c r="X50" i="22"/>
  <c r="DX92" i="1"/>
  <c r="EB92" i="1" s="1"/>
  <c r="S49" i="22"/>
  <c r="DR95" i="1"/>
  <c r="DV95" i="1" s="1"/>
  <c r="P52" i="22"/>
  <c r="CZ94" i="1"/>
  <c r="DD94" i="1" s="1"/>
  <c r="Q51" i="22"/>
  <c r="W49" i="22"/>
  <c r="U31" i="37" s="1"/>
  <c r="BP92" i="1"/>
  <c r="BT92" i="1" s="1"/>
  <c r="DL94" i="1" l="1"/>
  <c r="DP94" i="1" s="1"/>
  <c r="X51" i="22"/>
  <c r="DX93" i="1"/>
  <c r="EB93" i="1" s="1"/>
  <c r="S50" i="22"/>
  <c r="DR96" i="1"/>
  <c r="DV96" i="1" s="1"/>
  <c r="P53" i="22"/>
  <c r="CZ95" i="1"/>
  <c r="DD95" i="1" s="1"/>
  <c r="Q52" i="22"/>
  <c r="W50" i="22"/>
  <c r="U32" i="37" s="1"/>
  <c r="BP93" i="1"/>
  <c r="BT93" i="1" s="1"/>
  <c r="DL95" i="1" l="1"/>
  <c r="DP95" i="1" s="1"/>
  <c r="X52" i="22"/>
  <c r="DX94" i="1"/>
  <c r="EB94" i="1" s="1"/>
  <c r="S51" i="22"/>
  <c r="CZ96" i="1"/>
  <c r="DD96" i="1" s="1"/>
  <c r="Q53" i="22"/>
  <c r="W51" i="22"/>
  <c r="U33" i="37" s="1"/>
  <c r="BP94" i="1"/>
  <c r="BT94" i="1" s="1"/>
  <c r="DL96" i="1" l="1"/>
  <c r="DP96" i="1" s="1"/>
  <c r="X53" i="22"/>
  <c r="DX95" i="1"/>
  <c r="EB95" i="1" s="1"/>
  <c r="S52" i="22"/>
  <c r="W52" i="22"/>
  <c r="U34" i="37" s="1"/>
  <c r="BP95" i="1"/>
  <c r="BT95" i="1" s="1"/>
  <c r="DX96" i="1" l="1"/>
  <c r="EB96" i="1" s="1"/>
  <c r="S53" i="22"/>
  <c r="W53" i="22"/>
  <c r="U35" i="37" s="1"/>
  <c r="BP96" i="1"/>
  <c r="BT96" i="1" s="1"/>
  <c r="DJ75" i="1" l="1"/>
  <c r="DH76" i="1" l="1"/>
  <c r="O33" i="22"/>
  <c r="O34" i="22"/>
  <c r="DF78" i="1" l="1"/>
  <c r="DJ78" i="1" s="1"/>
  <c r="O35" i="22"/>
  <c r="DF79" i="1" l="1"/>
  <c r="O36" i="22"/>
  <c r="DJ79" i="1" l="1"/>
  <c r="O37" i="22" s="1"/>
  <c r="CF75" i="1"/>
  <c r="DF80" i="1" l="1"/>
  <c r="DJ80" i="1" s="1"/>
  <c r="CD76" i="1"/>
  <c r="V33" i="22"/>
  <c r="T15" i="37" s="1"/>
  <c r="S15" i="37" s="1"/>
  <c r="V34" i="22"/>
  <c r="O38" i="22" l="1"/>
  <c r="DF81" i="1"/>
  <c r="DJ81" i="1" s="1"/>
  <c r="DF82" i="1"/>
  <c r="DJ82" i="1" s="1"/>
  <c r="O39" i="22"/>
  <c r="DF83" i="1" l="1"/>
  <c r="DJ83" i="1" s="1"/>
  <c r="O40" i="22"/>
  <c r="V35" i="22"/>
  <c r="DF84" i="1" l="1"/>
  <c r="DJ84" i="1" s="1"/>
  <c r="O41" i="22"/>
  <c r="DF85" i="1" l="1"/>
  <c r="DJ85" i="1" s="1"/>
  <c r="O42" i="22"/>
  <c r="DD73" i="1"/>
  <c r="EJ73" i="1"/>
  <c r="DB73" i="1"/>
  <c r="DB74" i="1" l="1"/>
  <c r="Q31" i="22"/>
  <c r="DF86" i="1"/>
  <c r="DJ86" i="1" s="1"/>
  <c r="O43" i="22"/>
  <c r="EL73" i="1"/>
  <c r="DC110" i="1"/>
  <c r="EL74" i="1"/>
  <c r="DC111" i="1"/>
  <c r="EH75" i="1"/>
  <c r="EF76" i="1" l="1"/>
  <c r="R33" i="22"/>
  <c r="EM110" i="1"/>
  <c r="B15" i="36"/>
  <c r="A15" i="36" s="1"/>
  <c r="Y31" i="22"/>
  <c r="AA31" i="22" s="1"/>
  <c r="DF87" i="1"/>
  <c r="DJ87" i="1" s="1"/>
  <c r="O44" i="22"/>
  <c r="R34" i="22"/>
  <c r="EM111" i="1"/>
  <c r="DF88" i="1" l="1"/>
  <c r="DJ88" i="1" s="1"/>
  <c r="O45" i="22"/>
  <c r="ED78" i="1" l="1"/>
  <c r="EH78" i="1" s="1"/>
  <c r="R35" i="22"/>
  <c r="DF89" i="1"/>
  <c r="DJ89" i="1" s="1"/>
  <c r="O46" i="22"/>
  <c r="ED79" i="1" l="1"/>
  <c r="R36" i="22"/>
  <c r="DF90" i="1"/>
  <c r="DJ90" i="1" s="1"/>
  <c r="O47" i="22"/>
  <c r="EH79" i="1" l="1"/>
  <c r="R37" i="22" s="1"/>
  <c r="ED80" i="1"/>
  <c r="DF91" i="1"/>
  <c r="DJ91" i="1" s="1"/>
  <c r="O48" i="22"/>
  <c r="EH80" i="1" l="1"/>
  <c r="R38" i="22" s="1"/>
  <c r="ED81" i="1"/>
  <c r="EH81" i="1" s="1"/>
  <c r="DF92" i="1"/>
  <c r="DJ92" i="1" s="1"/>
  <c r="O49" i="22"/>
  <c r="EL75" i="1"/>
  <c r="BZ75" i="1"/>
  <c r="BX76" i="1" l="1"/>
  <c r="T33" i="22"/>
  <c r="ED82" i="1"/>
  <c r="EH82" i="1" s="1"/>
  <c r="R39" i="22"/>
  <c r="DF93" i="1"/>
  <c r="DJ93" i="1" s="1"/>
  <c r="O50" i="22"/>
  <c r="T34" i="22"/>
  <c r="B17" i="36" l="1"/>
  <c r="A17" i="36" s="1"/>
  <c r="Y33" i="22"/>
  <c r="AA33" i="22" s="1"/>
  <c r="B18" i="36"/>
  <c r="A18" i="36" s="1"/>
  <c r="ED83" i="1"/>
  <c r="EH83" i="1" s="1"/>
  <c r="R40" i="22"/>
  <c r="DF94" i="1"/>
  <c r="DJ94" i="1" s="1"/>
  <c r="O51" i="22"/>
  <c r="EJ75" i="1"/>
  <c r="ED84" i="1" l="1"/>
  <c r="EH84" i="1" s="1"/>
  <c r="R41" i="22"/>
  <c r="DF95" i="1"/>
  <c r="DJ95" i="1" s="1"/>
  <c r="O52" i="22"/>
  <c r="BV78" i="1"/>
  <c r="T35" i="22"/>
  <c r="B19" i="36" s="1"/>
  <c r="A19" i="36" s="1"/>
  <c r="BZ78" i="1" l="1"/>
  <c r="T36" i="22" s="1"/>
  <c r="B20" i="36" s="1"/>
  <c r="A20" i="36" s="1"/>
  <c r="ED85" i="1"/>
  <c r="EH85" i="1" s="1"/>
  <c r="R42" i="22"/>
  <c r="DF96" i="1"/>
  <c r="DJ96" i="1" s="1"/>
  <c r="O53" i="22"/>
  <c r="BV79" i="1"/>
  <c r="BZ79" i="1" l="1"/>
  <c r="T37" i="22" s="1"/>
  <c r="B21" i="36" s="1"/>
  <c r="A21" i="36" s="1"/>
  <c r="ED86" i="1"/>
  <c r="EH86" i="1" s="1"/>
  <c r="R43" i="22"/>
  <c r="BV80" i="1" l="1"/>
  <c r="ED87" i="1"/>
  <c r="EH87" i="1" s="1"/>
  <c r="R44" i="22"/>
  <c r="BZ80" i="1" l="1"/>
  <c r="BV81" i="1" s="1"/>
  <c r="ED88" i="1"/>
  <c r="EH88" i="1" s="1"/>
  <c r="R45" i="22"/>
  <c r="M34" i="22"/>
  <c r="BZ81" i="1" l="1"/>
  <c r="BV82" i="1" s="1"/>
  <c r="BZ82" i="1" s="1"/>
  <c r="T38" i="22"/>
  <c r="B22" i="36" s="1"/>
  <c r="A22" i="36" s="1"/>
  <c r="ED89" i="1"/>
  <c r="EH89" i="1" s="1"/>
  <c r="R46" i="22"/>
  <c r="BV83" i="1"/>
  <c r="T40" i="22"/>
  <c r="B24" i="36" s="1"/>
  <c r="A24" i="36" s="1"/>
  <c r="T16" i="37"/>
  <c r="S16" i="37" s="1"/>
  <c r="EL77" i="1"/>
  <c r="BZ83" i="1" l="1"/>
  <c r="T41" i="22" s="1"/>
  <c r="B25" i="36" s="1"/>
  <c r="A25" i="36" s="1"/>
  <c r="T39" i="22"/>
  <c r="B23" i="36" s="1"/>
  <c r="A23" i="36" s="1"/>
  <c r="M35" i="22"/>
  <c r="ED90" i="1"/>
  <c r="EH90" i="1" s="1"/>
  <c r="R47" i="22"/>
  <c r="T17" i="37"/>
  <c r="S17" i="37" s="1"/>
  <c r="CN78" i="1"/>
  <c r="CR78" i="1" l="1"/>
  <c r="M36" i="22" s="1"/>
  <c r="BV84" i="1"/>
  <c r="ED91" i="1"/>
  <c r="EH91" i="1" s="1"/>
  <c r="R48" i="22"/>
  <c r="CN79" i="1"/>
  <c r="CR79" i="1" l="1"/>
  <c r="M37" i="22" s="1"/>
  <c r="BZ84" i="1"/>
  <c r="BV85" i="1" s="1"/>
  <c r="ED92" i="1"/>
  <c r="EH92" i="1" s="1"/>
  <c r="R49" i="22"/>
  <c r="CN80" i="1"/>
  <c r="CR80" i="1" l="1"/>
  <c r="M38" i="22" s="1"/>
  <c r="BZ85" i="1"/>
  <c r="BV86" i="1" s="1"/>
  <c r="T42" i="22"/>
  <c r="B26" i="36" s="1"/>
  <c r="A26" i="36" s="1"/>
  <c r="ED93" i="1"/>
  <c r="EH93" i="1" s="1"/>
  <c r="R50" i="22"/>
  <c r="CN81" i="1" l="1"/>
  <c r="BZ86" i="1"/>
  <c r="BV87" i="1" s="1"/>
  <c r="T43" i="22"/>
  <c r="B27" i="36" s="1"/>
  <c r="A27" i="36" s="1"/>
  <c r="ED94" i="1"/>
  <c r="EH94" i="1" s="1"/>
  <c r="R51" i="22"/>
  <c r="CR81" i="1" l="1"/>
  <c r="CN82" i="1" s="1"/>
  <c r="BZ87" i="1"/>
  <c r="BV88" i="1" s="1"/>
  <c r="T44" i="22"/>
  <c r="B28" i="36" s="1"/>
  <c r="A28" i="36" s="1"/>
  <c r="ED95" i="1"/>
  <c r="EH95" i="1" s="1"/>
  <c r="R52" i="22"/>
  <c r="EL76" i="1"/>
  <c r="CR82" i="1" l="1"/>
  <c r="CN83" i="1" s="1"/>
  <c r="CR83" i="1" s="1"/>
  <c r="M39" i="22"/>
  <c r="BZ88" i="1"/>
  <c r="BV89" i="1" s="1"/>
  <c r="T45" i="22"/>
  <c r="B29" i="36" s="1"/>
  <c r="A29" i="36" s="1"/>
  <c r="ED96" i="1"/>
  <c r="EH96" i="1" s="1"/>
  <c r="R53" i="22"/>
  <c r="U34" i="22"/>
  <c r="B21" i="39" s="1"/>
  <c r="CX77" i="1"/>
  <c r="M41" i="22" l="1"/>
  <c r="CN84" i="1"/>
  <c r="CR84" i="1" s="1"/>
  <c r="M40" i="22"/>
  <c r="BZ89" i="1"/>
  <c r="BV90" i="1" s="1"/>
  <c r="T46" i="22"/>
  <c r="B30" i="36" s="1"/>
  <c r="A30" i="36" s="1"/>
  <c r="U35" i="22"/>
  <c r="EN77" i="1"/>
  <c r="V17" i="37"/>
  <c r="Y35" i="22"/>
  <c r="AA35" i="22" s="1"/>
  <c r="V16" i="37"/>
  <c r="Y34" i="22"/>
  <c r="AA34" i="22" s="1"/>
  <c r="CT78" i="1"/>
  <c r="CX78" i="1" s="1"/>
  <c r="U36" i="22" s="1"/>
  <c r="M42" i="22" l="1"/>
  <c r="CN85" i="1"/>
  <c r="CR85" i="1" s="1"/>
  <c r="BZ90" i="1"/>
  <c r="BV91" i="1" s="1"/>
  <c r="T47" i="22"/>
  <c r="B31" i="36" s="1"/>
  <c r="A31" i="36" s="1"/>
  <c r="V18" i="37"/>
  <c r="CT79" i="1"/>
  <c r="CX79" i="1" s="1"/>
  <c r="U37" i="22" s="1"/>
  <c r="CN86" i="1" l="1"/>
  <c r="CR86" i="1" s="1"/>
  <c r="M43" i="22"/>
  <c r="BZ91" i="1"/>
  <c r="BV92" i="1" s="1"/>
  <c r="T48" i="22"/>
  <c r="B32" i="36" s="1"/>
  <c r="A32" i="36" s="1"/>
  <c r="V19" i="37"/>
  <c r="CT80" i="1"/>
  <c r="CX80" i="1" s="1"/>
  <c r="U38" i="22" s="1"/>
  <c r="M44" i="22" l="1"/>
  <c r="CN87" i="1"/>
  <c r="CR87" i="1" s="1"/>
  <c r="BZ92" i="1"/>
  <c r="BV93" i="1" s="1"/>
  <c r="T49" i="22"/>
  <c r="B33" i="36" s="1"/>
  <c r="A33" i="36" s="1"/>
  <c r="V20" i="37"/>
  <c r="CT81" i="1"/>
  <c r="CX81" i="1" s="1"/>
  <c r="U39" i="22" s="1"/>
  <c r="CN88" i="1" l="1"/>
  <c r="CR88" i="1" s="1"/>
  <c r="M45" i="22"/>
  <c r="BZ93" i="1"/>
  <c r="BV94" i="1" s="1"/>
  <c r="T50" i="22"/>
  <c r="B34" i="36" s="1"/>
  <c r="A34" i="36" s="1"/>
  <c r="V21" i="37"/>
  <c r="CT82" i="1"/>
  <c r="CX82" i="1" s="1"/>
  <c r="U40" i="22" s="1"/>
  <c r="M46" i="22" l="1"/>
  <c r="CN89" i="1"/>
  <c r="CR89" i="1" s="1"/>
  <c r="BZ94" i="1"/>
  <c r="BV95" i="1" s="1"/>
  <c r="T51" i="22"/>
  <c r="B35" i="36" s="1"/>
  <c r="A35" i="36" s="1"/>
  <c r="V22" i="37"/>
  <c r="CT83" i="1"/>
  <c r="CX83" i="1" s="1"/>
  <c r="U41" i="22" s="1"/>
  <c r="CN90" i="1" l="1"/>
  <c r="CR90" i="1" s="1"/>
  <c r="M47" i="22"/>
  <c r="BZ95" i="1"/>
  <c r="BV96" i="1" s="1"/>
  <c r="BZ96" i="1" s="1"/>
  <c r="T52" i="22"/>
  <c r="B36" i="36" s="1"/>
  <c r="A36" i="36" s="1"/>
  <c r="V23" i="37"/>
  <c r="CT84" i="1"/>
  <c r="CX84" i="1" s="1"/>
  <c r="U42" i="22" s="1"/>
  <c r="CN91" i="1" l="1"/>
  <c r="CR91" i="1" s="1"/>
  <c r="M48" i="22"/>
  <c r="T53" i="22"/>
  <c r="B37" i="36" s="1"/>
  <c r="A37" i="36" s="1"/>
  <c r="V24" i="37"/>
  <c r="CT85" i="1"/>
  <c r="CX85" i="1" s="1"/>
  <c r="U43" i="22" s="1"/>
  <c r="M49" i="22" l="1"/>
  <c r="CN92" i="1"/>
  <c r="CR92" i="1" s="1"/>
  <c r="V25" i="37"/>
  <c r="CT86" i="1"/>
  <c r="CX86" i="1" s="1"/>
  <c r="U44" i="22" s="1"/>
  <c r="CN93" i="1" l="1"/>
  <c r="CR93" i="1" s="1"/>
  <c r="M50" i="22"/>
  <c r="V26" i="37"/>
  <c r="CT87" i="1"/>
  <c r="CX87" i="1" s="1"/>
  <c r="U45" i="22" s="1"/>
  <c r="CN94" i="1" l="1"/>
  <c r="CR94" i="1" s="1"/>
  <c r="M51" i="22"/>
  <c r="V27" i="37"/>
  <c r="CT88" i="1"/>
  <c r="CX88" i="1" s="1"/>
  <c r="U46" i="22" s="1"/>
  <c r="CN95" i="1" l="1"/>
  <c r="CR95" i="1" s="1"/>
  <c r="M52" i="22"/>
  <c r="V28" i="37"/>
  <c r="CT89" i="1"/>
  <c r="CX89" i="1" s="1"/>
  <c r="U47" i="22" s="1"/>
  <c r="CN96" i="1" l="1"/>
  <c r="CR96" i="1" s="1"/>
  <c r="M53" i="22"/>
  <c r="V29" i="37"/>
  <c r="CT90" i="1"/>
  <c r="CX90" i="1" s="1"/>
  <c r="U48" i="22" s="1"/>
  <c r="V30" i="37" l="1"/>
  <c r="CT91" i="1"/>
  <c r="CX91" i="1" s="1"/>
  <c r="U49" i="22" s="1"/>
  <c r="V31" i="37" l="1"/>
  <c r="CT92" i="1"/>
  <c r="CX92" i="1" s="1"/>
  <c r="U50" i="22" s="1"/>
  <c r="V32" i="37" l="1"/>
  <c r="CT93" i="1"/>
  <c r="CX93" i="1" s="1"/>
  <c r="U51" i="22" s="1"/>
  <c r="V33" i="37" l="1"/>
  <c r="CT94" i="1"/>
  <c r="CX94" i="1" s="1"/>
  <c r="U52" i="22" s="1"/>
  <c r="V34" i="37" l="1"/>
  <c r="CT95" i="1"/>
  <c r="CX95" i="1" s="1"/>
  <c r="U53" i="22" s="1"/>
  <c r="V35" i="37" l="1"/>
  <c r="CT96" i="1"/>
  <c r="CX96" i="1" s="1"/>
  <c r="EL92" i="1"/>
  <c r="EL87" i="1"/>
  <c r="EL95" i="1"/>
  <c r="EL94" i="1"/>
  <c r="EL81" i="1"/>
  <c r="EL84" i="1"/>
  <c r="EL85" i="1"/>
  <c r="EL86" i="1"/>
  <c r="EL89" i="1"/>
  <c r="EL79" i="1"/>
  <c r="EL88" i="1"/>
  <c r="EL96" i="1"/>
  <c r="EL83" i="1"/>
  <c r="EL91" i="1"/>
  <c r="EL93" i="1"/>
  <c r="EL90" i="1"/>
  <c r="EL82" i="1"/>
  <c r="EL80" i="1"/>
  <c r="CH78" i="1"/>
  <c r="CL78" i="1" s="1"/>
  <c r="N36" i="22" l="1"/>
  <c r="CH79" i="1"/>
  <c r="CL79" i="1" s="1"/>
  <c r="CH80" i="1" l="1"/>
  <c r="CL80" i="1" s="1"/>
  <c r="N37" i="22"/>
  <c r="N38" i="22" l="1"/>
  <c r="CH81" i="1"/>
  <c r="CL81" i="1" s="1"/>
  <c r="CH82" i="1" l="1"/>
  <c r="CL82" i="1" s="1"/>
  <c r="N39" i="22"/>
  <c r="N40" i="22" l="1"/>
  <c r="CH83" i="1"/>
  <c r="CL83" i="1" s="1"/>
  <c r="N41" i="22" l="1"/>
  <c r="CH84" i="1"/>
  <c r="CL84" i="1" s="1"/>
  <c r="CH85" i="1" l="1"/>
  <c r="CL85" i="1" s="1"/>
  <c r="N42" i="22"/>
  <c r="CH86" i="1" l="1"/>
  <c r="CL86" i="1" s="1"/>
  <c r="N43" i="22"/>
  <c r="CH87" i="1" l="1"/>
  <c r="CL87" i="1" s="1"/>
  <c r="N44" i="22"/>
  <c r="N45" i="22" l="1"/>
  <c r="CH88" i="1"/>
  <c r="CL88" i="1" s="1"/>
  <c r="N46" i="22" l="1"/>
  <c r="CH89" i="1"/>
  <c r="CL89" i="1" s="1"/>
  <c r="N47" i="22" l="1"/>
  <c r="CH90" i="1"/>
  <c r="CL90" i="1" s="1"/>
  <c r="CH91" i="1" l="1"/>
  <c r="CL91" i="1" s="1"/>
  <c r="N48" i="22"/>
  <c r="N49" i="22" l="1"/>
  <c r="CH92" i="1"/>
  <c r="CL92" i="1" s="1"/>
  <c r="N50" i="22" l="1"/>
  <c r="CH93" i="1"/>
  <c r="CL93" i="1" s="1"/>
  <c r="CH94" i="1" l="1"/>
  <c r="CL94" i="1" s="1"/>
  <c r="N51" i="22"/>
  <c r="N52" i="22" l="1"/>
  <c r="CH95" i="1"/>
  <c r="CL95" i="1" s="1"/>
  <c r="N53" i="22" l="1"/>
  <c r="CH96" i="1"/>
  <c r="CL96" i="1" s="1"/>
  <c r="EL78" i="1"/>
  <c r="CB78" i="1"/>
  <c r="CF78" i="1" l="1"/>
  <c r="V36" i="22" s="1"/>
  <c r="CB79" i="1"/>
  <c r="CF79" i="1" s="1"/>
  <c r="T18" i="37" l="1"/>
  <c r="S18" i="37" s="1"/>
  <c r="Y36" i="22"/>
  <c r="AA36" i="22" s="1"/>
  <c r="EN78" i="1"/>
  <c r="EJ78" i="1" s="1"/>
  <c r="V37" i="22"/>
  <c r="EN79" i="1"/>
  <c r="EJ79" i="1" s="1"/>
  <c r="CB80" i="1"/>
  <c r="CF80" i="1" s="1"/>
  <c r="EN80" i="1" l="1"/>
  <c r="EJ80" i="1" s="1"/>
  <c r="CB81" i="1"/>
  <c r="CF81" i="1" s="1"/>
  <c r="V38" i="22"/>
  <c r="Y37" i="22"/>
  <c r="AA37" i="22" s="1"/>
  <c r="T19" i="37"/>
  <c r="S19" i="37" s="1"/>
  <c r="T20" i="37" l="1"/>
  <c r="S20" i="37" s="1"/>
  <c r="Y38" i="22"/>
  <c r="AA38" i="22" s="1"/>
  <c r="V39" i="22"/>
  <c r="EN81" i="1"/>
  <c r="EJ81" i="1" s="1"/>
  <c r="CB82" i="1"/>
  <c r="CF82" i="1" s="1"/>
  <c r="T21" i="37" l="1"/>
  <c r="S21" i="37" s="1"/>
  <c r="Y39" i="22"/>
  <c r="AA39" i="22" s="1"/>
  <c r="V40" i="22"/>
  <c r="CB83" i="1"/>
  <c r="CF83" i="1" s="1"/>
  <c r="EN82" i="1"/>
  <c r="EJ82" i="1" s="1"/>
  <c r="V41" i="22" l="1"/>
  <c r="EN83" i="1"/>
  <c r="EJ83" i="1" s="1"/>
  <c r="CB84" i="1"/>
  <c r="CF84" i="1" s="1"/>
  <c r="T22" i="37"/>
  <c r="S22" i="37" s="1"/>
  <c r="Y40" i="22"/>
  <c r="AA40" i="22" s="1"/>
  <c r="EN84" i="1" l="1"/>
  <c r="EJ84" i="1" s="1"/>
  <c r="V42" i="22"/>
  <c r="CB85" i="1"/>
  <c r="CF85" i="1" s="1"/>
  <c r="Y41" i="22"/>
  <c r="AA41" i="22" s="1"/>
  <c r="T23" i="37"/>
  <c r="S23" i="37" s="1"/>
  <c r="EN85" i="1" l="1"/>
  <c r="EJ85" i="1" s="1"/>
  <c r="V43" i="22"/>
  <c r="CB86" i="1"/>
  <c r="CF86" i="1" s="1"/>
  <c r="Y42" i="22"/>
  <c r="AA42" i="22" s="1"/>
  <c r="T24" i="37"/>
  <c r="S24" i="37" s="1"/>
  <c r="CB87" i="1" l="1"/>
  <c r="CF87" i="1" s="1"/>
  <c r="V44" i="22"/>
  <c r="EN86" i="1"/>
  <c r="EJ86" i="1" s="1"/>
  <c r="T25" i="37"/>
  <c r="S25" i="37" s="1"/>
  <c r="Y43" i="22"/>
  <c r="AA43" i="22" s="1"/>
  <c r="T26" i="37" l="1"/>
  <c r="S26" i="37" s="1"/>
  <c r="Y44" i="22"/>
  <c r="AA44" i="22" s="1"/>
  <c r="V45" i="22"/>
  <c r="EN87" i="1"/>
  <c r="EJ87" i="1" s="1"/>
  <c r="CB88" i="1"/>
  <c r="CF88" i="1" s="1"/>
  <c r="T27" i="37" l="1"/>
  <c r="S27" i="37" s="1"/>
  <c r="Y45" i="22"/>
  <c r="AA45" i="22" s="1"/>
  <c r="EN88" i="1"/>
  <c r="EJ88" i="1" s="1"/>
  <c r="CB89" i="1"/>
  <c r="CF89" i="1" s="1"/>
  <c r="V46" i="22"/>
  <c r="T28" i="37" l="1"/>
  <c r="S28" i="37" s="1"/>
  <c r="Y46" i="22"/>
  <c r="AA46" i="22" s="1"/>
  <c r="V47" i="22"/>
  <c r="EN89" i="1"/>
  <c r="EJ89" i="1" s="1"/>
  <c r="CB90" i="1"/>
  <c r="CF90" i="1" s="1"/>
  <c r="T29" i="37" l="1"/>
  <c r="S29" i="37" s="1"/>
  <c r="Y47" i="22"/>
  <c r="AA47" i="22" s="1"/>
  <c r="CB91" i="1"/>
  <c r="CF91" i="1" s="1"/>
  <c r="EN90" i="1"/>
  <c r="EJ90" i="1" s="1"/>
  <c r="V48" i="22"/>
  <c r="Y48" i="22" l="1"/>
  <c r="AA48" i="22" s="1"/>
  <c r="T30" i="37"/>
  <c r="S30" i="37" s="1"/>
  <c r="V49" i="22"/>
  <c r="CB92" i="1"/>
  <c r="CF92" i="1" s="1"/>
  <c r="EN91" i="1"/>
  <c r="EJ91" i="1" s="1"/>
  <c r="T31" i="37" l="1"/>
  <c r="S31" i="37" s="1"/>
  <c r="Y49" i="22"/>
  <c r="AA49" i="22" s="1"/>
  <c r="EN92" i="1"/>
  <c r="EJ92" i="1" s="1"/>
  <c r="CB93" i="1"/>
  <c r="CF93" i="1" s="1"/>
  <c r="V50" i="22"/>
  <c r="T32" i="37" l="1"/>
  <c r="S32" i="37" s="1"/>
  <c r="Y50" i="22"/>
  <c r="AA50" i="22" s="1"/>
  <c r="V51" i="22"/>
  <c r="EN93" i="1"/>
  <c r="EJ93" i="1" s="1"/>
  <c r="CB94" i="1"/>
  <c r="CF94" i="1" s="1"/>
  <c r="CB95" i="1" l="1"/>
  <c r="CF95" i="1" s="1"/>
  <c r="EN94" i="1"/>
  <c r="EJ94" i="1" s="1"/>
  <c r="V52" i="22"/>
  <c r="T33" i="37"/>
  <c r="S33" i="37" s="1"/>
  <c r="Y51" i="22"/>
  <c r="AA51" i="22" s="1"/>
  <c r="T34" i="37" l="1"/>
  <c r="S34" i="37" s="1"/>
  <c r="Y52" i="22"/>
  <c r="AA52" i="22" s="1"/>
  <c r="CB96" i="1"/>
  <c r="EN95" i="1"/>
  <c r="EJ95" i="1" s="1"/>
  <c r="V53" i="22"/>
  <c r="CF96" i="1" l="1"/>
  <c r="EN96" i="1" s="1"/>
  <c r="EJ96" i="1" s="1"/>
  <c r="Y53" i="22"/>
  <c r="AA53" i="22" s="1"/>
  <c r="T35" i="37"/>
  <c r="S35" i="37" s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<sst xmlns="http://schemas.openxmlformats.org/spreadsheetml/2006/main" count="574" uniqueCount="228">
  <si>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</si>
  <si>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</si>
  <si>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</si>
  <si>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</si>
  <si>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</si>
  <si>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</si>
  <si>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</si>
  <si>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</si>
  <si>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</si>
  <si>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</si>
  <si>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</si>
  <si>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</si>
  <si>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</si>
  <si>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</si>
  <si>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</si>
  <si>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</si>
  <si>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</si>
  <si>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</si>
  <si>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</si>
  <si>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</si>
  <si>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</si>
  <si>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</si>
  <si>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</si>
  <si>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</si>
  <si>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</si>
  <si>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</si>
  <si>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</si>
  <si>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</si>
  <si>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</si>
  <si>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</si>
  <si>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</si>
  <si>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</si>
  <si>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</si>
  <si>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</si>
  <si>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</si>
  <si>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</si>
  <si>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</si>
  <si>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</si>
  <si>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</si>
  <si>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</si>
  <si>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</si>
  <si>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</si>
  <si>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</si>
  <si>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</si>
  <si>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</si>
  <si>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</si>
  <si>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</si>
  <si>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</si>
  <si>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</si>
  <si>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</si>
  <si>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</si>
  <si>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</si>
  <si>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</si>
  <si>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</si>
  <si>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</si>
  <si>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</si>
  <si>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</si>
  <si>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</si>
  <si>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</si>
  <si>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</si>
  <si>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</si>
  <si>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</si>
  <si>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</si>
  <si>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</si>
  <si>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</si>
  <si>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</si>
  <si>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</si>
  <si>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</si>
  <si>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</si>
  <si>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</si>
  <si>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</si>
  <si>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</si>
  <si>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</si>
  <si>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</si>
  <si>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</si>
  <si>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</si>
  <si>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</si>
  <si>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</si>
  <si>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</si>
  <si>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</si>
  <si>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</si>
  <si>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</si>
  <si>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</si>
  <si>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</si>
  <si>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</si>
  <si>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</si>
  <si>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</si>
  <si>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</si>
  <si>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</si>
  <si>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</si>
  <si>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</si>
  <si>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</si>
  <si>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</si>
  <si>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</si>
  <si>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</si>
  <si>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</si>
  <si>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</si>
  <si>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</si>
  <si>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</si>
  <si>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</si>
  <si>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</si>
  <si>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</si>
  <si>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</si>
  <si>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</si>
  <si>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</si>
  <si>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</si>
  <si>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</si>
  <si>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</si>
  <si>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</si>
  <si>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</si>
  <si>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</si>
  <si>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</si>
  <si>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</si>
  <si>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</si>
  <si>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</si>
  <si>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</si>
  <si>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</si>
  <si>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</si>
  <si>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</si>
  <si>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</si>
  <si>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</si>
  <si>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</si>
  <si>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</si>
  <si>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</si>
  <si>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</si>
  <si>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</si>
  <si>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</si>
  <si>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</si>
  <si>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1´17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</si>
  <si>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</si>
  <si>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</si>
  <si>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</si>
  <si>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</si>
  <si>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</si>
  <si>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</si>
  <si>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</si>
  <si>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</si>
  <si>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</si>
  <si>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</si>
  <si>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</si>
  <si>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</si>
  <si>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</si>
  <si>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</si>
  <si>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</si>
  <si>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</si>
  <si>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</si>
  <si>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</si>
  <si>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</si>
  <si>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</si>
  <si>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</si>
  <si>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</si>
  <si>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</si>
  <si>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</si>
  <si>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</si>
  <si>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</si>
  <si>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</si>
  <si>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</si>
  <si>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</si>
  <si>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</si>
  <si>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</si>
  <si>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</si>
  <si>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</si>
  <si>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</si>
  <si>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</si>
  <si>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</si>
  <si>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</si>
  <si>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</si>
  <si>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</si>
  <si>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</si>
  <si>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</si>
  <si>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</si>
  <si>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</si>
  <si>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</si>
  <si>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</si>
  <si>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</si>
  <si>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</si>
  <si>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</si>
  <si>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</si>
  <si>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</si>
  <si>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</si>
  <si>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</si>
  <si>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</si>
  <si>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</si>
  <si>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</si>
  <si>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</si>
  <si>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</si>
  <si>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</si>
  <si>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</si>
  <si>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</si>
  <si>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</si>
  <si>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</si>
  <si>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</si>
  <si>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</si>
  <si>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</si>
  <si>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</si>
  <si>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</si>
  <si>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</si>
  <si>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</si>
  <si>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</si>
  <si>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</si>
  <si>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</si>
  <si>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</si>
  <si>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</si>
  <si>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 xml:space="preserve">GRAFICAS DE CRECIMIENTO POR CARRERA 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</si>
  <si>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</si>
  <si>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</si>
  <si>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</si>
  <si>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</si>
  <si>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</si>
  <si>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</si>
  <si>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</si>
  <si>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</si>
  <si>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</si>
  <si>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POBLACION TOTAL</t>
  </si>
  <si>
    <t>ESTADISTICA DE CARRERAS ACTUALES Y LIQUIDACION DE FEB-JUN 09 A AGO-DIC 15
Y PROYECCION A AGO-DIC 2018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</si>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</sst>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481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164" fontId="4" fillId="6" borderId="21" xfId="0" quotePrefix="1" applyNumberFormat="1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21" fillId="12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21" fillId="12" borderId="50" xfId="0" applyFont="1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21" fillId="12" borderId="38" xfId="0" applyFont="1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21" fillId="12" borderId="59" xfId="0" applyFont="1" applyFill="1" applyBorder="1"/>
    <xf numFmtId="0" fontId="10" fillId="0" borderId="0" xfId="0" applyFont="1" applyAlignment="1"/>
    <xf numFmtId="0" fontId="12" fillId="2" borderId="0" xfId="0" applyFont="1" applyFill="1" applyAlignment="1">
      <alignment wrapText="1"/>
    </xf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21" fillId="12" borderId="60" xfId="0" applyFont="1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25" fillId="17" borderId="0" xfId="0" applyFont="1" applyFill="1"/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6" fillId="18" borderId="2" xfId="0" applyFont="1" applyFill="1" applyBorder="1"/>
    <xf numFmtId="0" fontId="4" fillId="18" borderId="3" xfId="0" applyFont="1" applyFill="1" applyBorder="1"/>
    <xf numFmtId="0" fontId="4" fillId="18" borderId="1" xfId="0" applyFont="1" applyFill="1" applyBorder="1"/>
    <xf numFmtId="0" fontId="4" fillId="18" borderId="1" xfId="0" applyFont="1" applyFill="1" applyBorder="1" applyAlignment="1">
      <alignment horizontal="right"/>
    </xf>
    <xf numFmtId="0" fontId="4" fillId="18" borderId="13" xfId="0" quotePrefix="1" applyFont="1" applyFill="1" applyBorder="1" applyAlignment="1">
      <alignment horizontal="right"/>
    </xf>
    <xf numFmtId="0" fontId="4" fillId="18" borderId="3" xfId="0" applyFont="1" applyFill="1" applyBorder="1" applyAlignment="1">
      <alignment horizontal="right"/>
    </xf>
    <xf numFmtId="0" fontId="4" fillId="18" borderId="13" xfId="0" applyFont="1" applyFill="1" applyBorder="1" applyAlignment="1">
      <alignment horizontal="right"/>
    </xf>
    <xf numFmtId="0" fontId="4" fillId="18" borderId="22" xfId="0" applyFont="1" applyFill="1" applyBorder="1" applyAlignment="1">
      <alignment horizontal="right"/>
    </xf>
    <xf numFmtId="0" fontId="4" fillId="18" borderId="32" xfId="0" applyFont="1" applyFill="1" applyBorder="1" applyAlignment="1">
      <alignment horizontal="right"/>
    </xf>
    <xf numFmtId="0" fontId="4" fillId="18" borderId="3" xfId="0" applyFont="1" applyFill="1" applyBorder="1" applyAlignment="1">
      <alignment horizontal="center"/>
    </xf>
    <xf numFmtId="0" fontId="4" fillId="18" borderId="1" xfId="0" quotePrefix="1" applyFont="1" applyFill="1" applyBorder="1" applyAlignment="1">
      <alignment horizontal="center"/>
    </xf>
    <xf numFmtId="0" fontId="4" fillId="18" borderId="1" xfId="0" applyFont="1" applyFill="1" applyBorder="1" applyAlignment="1">
      <alignment horizontal="center"/>
    </xf>
    <xf numFmtId="0" fontId="4" fillId="18" borderId="13" xfId="0" quotePrefix="1" applyFont="1" applyFill="1" applyBorder="1" applyAlignment="1">
      <alignment horizontal="center"/>
    </xf>
    <xf numFmtId="0" fontId="4" fillId="18" borderId="22" xfId="0" quotePrefix="1" applyFont="1" applyFill="1" applyBorder="1" applyAlignment="1">
      <alignment horizontal="center"/>
    </xf>
    <xf numFmtId="0" fontId="4" fillId="18" borderId="32" xfId="0" quotePrefix="1" applyFont="1" applyFill="1" applyBorder="1" applyAlignment="1">
      <alignment horizontal="center"/>
    </xf>
    <xf numFmtId="0" fontId="4" fillId="18" borderId="22" xfId="0" applyFont="1" applyFill="1" applyBorder="1" applyAlignment="1">
      <alignment horizontal="center"/>
    </xf>
    <xf numFmtId="0" fontId="4" fillId="18" borderId="3" xfId="0" quotePrefix="1" applyFont="1" applyFill="1" applyBorder="1" applyAlignment="1">
      <alignment horizontal="center"/>
    </xf>
    <xf numFmtId="0" fontId="4" fillId="18" borderId="15" xfId="0" quotePrefix="1" applyFont="1" applyFill="1" applyBorder="1" applyAlignment="1">
      <alignment horizontal="center"/>
    </xf>
    <xf numFmtId="0" fontId="4" fillId="18" borderId="29" xfId="0" quotePrefix="1" applyFont="1" applyFill="1" applyBorder="1" applyAlignment="1">
      <alignment horizontal="center"/>
    </xf>
    <xf numFmtId="1" fontId="4" fillId="18" borderId="9" xfId="0" applyNumberFormat="1" applyFont="1" applyFill="1" applyBorder="1" applyAlignment="1">
      <alignment horizontal="center"/>
    </xf>
    <xf numFmtId="0" fontId="4" fillId="18" borderId="0" xfId="0" applyFont="1" applyFill="1" applyBorder="1"/>
    <xf numFmtId="0" fontId="4" fillId="18" borderId="0" xfId="0" applyFont="1" applyFill="1" applyBorder="1" applyAlignment="1">
      <alignment horizontal="center"/>
    </xf>
    <xf numFmtId="0" fontId="3" fillId="18" borderId="0" xfId="0" applyFont="1" applyFill="1"/>
    <xf numFmtId="0" fontId="3" fillId="18" borderId="0" xfId="0" applyFont="1" applyFill="1" applyBorder="1"/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4" fillId="19" borderId="1" xfId="0" applyFont="1" applyFill="1" applyBorder="1" applyAlignment="1">
      <alignment horizontal="center"/>
    </xf>
    <xf numFmtId="0" fontId="4" fillId="20" borderId="1" xfId="0" applyFont="1" applyFill="1" applyBorder="1" applyAlignment="1">
      <alignment horizontal="center"/>
    </xf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6" fillId="19" borderId="2" xfId="0" applyFont="1" applyFill="1" applyBorder="1"/>
    <xf numFmtId="0" fontId="4" fillId="19" borderId="1" xfId="0" applyFont="1" applyFill="1" applyBorder="1"/>
    <xf numFmtId="0" fontId="4" fillId="19" borderId="22" xfId="0" applyFont="1" applyFill="1" applyBorder="1" applyAlignment="1">
      <alignment horizontal="center"/>
    </xf>
    <xf numFmtId="0" fontId="4" fillId="19" borderId="1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17" fillId="19" borderId="0" xfId="0" applyFont="1" applyFill="1" applyAlignment="1">
      <alignment horizontal="center" vertical="center"/>
    </xf>
    <xf numFmtId="0" fontId="3" fillId="19" borderId="0" xfId="0" applyFont="1" applyFill="1"/>
    <xf numFmtId="0" fontId="3" fillId="19" borderId="0" xfId="0" applyFont="1" applyFill="1" applyBorder="1"/>
    <xf numFmtId="0" fontId="4" fillId="20" borderId="3" xfId="0" applyFont="1" applyFill="1" applyBorder="1" applyAlignment="1">
      <alignment horizont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9" fillId="0" borderId="0" xfId="0" quotePrefix="1" applyFont="1" applyFill="1" applyBorder="1" applyAlignment="1">
      <alignment horizontal="center"/>
    </xf>
    <xf numFmtId="0" fontId="3" fillId="0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33" fillId="17" borderId="0" xfId="0" applyFont="1" applyFill="1" applyAlignment="1">
      <alignment vertical="top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14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83146176"/>
        <c:axId val="-83135840"/>
      </c:lineChart>
      <c:catAx>
        <c:axId val="-83146176"/>
        <c:scaling>
          <c:orientation val="minMax"/>
        </c:scaling>
        <c:delete val="0"/>
        <c:axPos val="b"/>
        <c:majorTickMark val="out"/>
        <c:minorTickMark val="none"/>
        <c:tickLblPos val="nextTo"/>
        <c:crossAx val="-83135840"/>
        <c:crosses val="autoZero"/>
        <c:auto val="1"/>
        <c:lblAlgn val="ctr"/>
        <c:lblOffset val="100"/>
        <c:noMultiLvlLbl val="0"/>
      </c:catAx>
      <c:valAx>
        <c:axId val="-8313584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-83146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'Crec x Carrera'!$A$7:$A$19</c:f>
              <c:strCache>
                <c:ptCount val="13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</c:strCache>
            </c:strRef>
          </c:cat>
          <c:val>
            <c:numRef>
              <c:f>'Crec x Carrera'!$B$7:$B$19</c:f>
              <c:numCache>
                <c:formatCode>General</c:formatCode>
                <c:ptCount val="13"/>
                <c:pt idx="0">
                  <c:v>17</c:v>
                </c:pt>
                <c:pt idx="1">
                  <c:v>58</c:v>
                </c:pt>
                <c:pt idx="2">
                  <c:v>64</c:v>
                </c:pt>
                <c:pt idx="3">
                  <c:v>112</c:v>
                </c:pt>
                <c:pt idx="4">
                  <c:v>83</c:v>
                </c:pt>
                <c:pt idx="5">
                  <c:v>138</c:v>
                </c:pt>
                <c:pt idx="6">
                  <c:v>139</c:v>
                </c:pt>
                <c:pt idx="7">
                  <c:v>172</c:v>
                </c:pt>
                <c:pt idx="8">
                  <c:v>152</c:v>
                </c:pt>
                <c:pt idx="9">
                  <c:v>190</c:v>
                </c:pt>
                <c:pt idx="10">
                  <c:v>190</c:v>
                </c:pt>
                <c:pt idx="11">
                  <c:v>199</c:v>
                </c:pt>
                <c:pt idx="12">
                  <c:v>204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83138016"/>
        <c:axId val="-83137472"/>
        <c:axId val="0"/>
      </c:bar3DChart>
      <c:catAx>
        <c:axId val="-83138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83137472"/>
        <c:crosses val="autoZero"/>
        <c:auto val="1"/>
        <c:lblAlgn val="ctr"/>
        <c:lblOffset val="100"/>
        <c:noMultiLvlLbl val="0"/>
      </c:catAx>
      <c:valAx>
        <c:axId val="-8313747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8313801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marker/>
            <c:bubble3D val="0"/>
            <c:spPr>
              <a:ln>
                <a:solidFill>
                  <a:srgbClr val="C00000"/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17</c:v>
                </c:pt>
                <c:pt idx="1">
                  <c:v>58</c:v>
                </c:pt>
                <c:pt idx="2">
                  <c:v>64</c:v>
                </c:pt>
                <c:pt idx="3">
                  <c:v>112</c:v>
                </c:pt>
                <c:pt idx="4">
                  <c:v>83</c:v>
                </c:pt>
                <c:pt idx="5">
                  <c:v>138</c:v>
                </c:pt>
                <c:pt idx="6">
                  <c:v>139</c:v>
                </c:pt>
                <c:pt idx="7">
                  <c:v>172</c:v>
                </c:pt>
                <c:pt idx="8">
                  <c:v>152</c:v>
                </c:pt>
                <c:pt idx="9">
                  <c:v>190</c:v>
                </c:pt>
                <c:pt idx="10">
                  <c:v>190</c:v>
                </c:pt>
                <c:pt idx="11">
                  <c:v>199</c:v>
                </c:pt>
                <c:pt idx="12">
                  <c:v>204</c:v>
                </c:pt>
                <c:pt idx="13">
                  <c:v>244</c:v>
                </c:pt>
                <c:pt idx="14">
                  <c:v>229</c:v>
                </c:pt>
                <c:pt idx="15">
                  <c:v>264</c:v>
                </c:pt>
                <c:pt idx="16">
                  <c:v>256</c:v>
                </c:pt>
                <c:pt idx="17">
                  <c:v>286</c:v>
                </c:pt>
                <c:pt idx="18">
                  <c:v>266</c:v>
                </c:pt>
                <c:pt idx="19">
                  <c:v>306</c:v>
                </c:pt>
                <c:pt idx="20">
                  <c:v>291</c:v>
                </c:pt>
                <c:pt idx="21">
                  <c:v>326</c:v>
                </c:pt>
                <c:pt idx="22">
                  <c:v>311</c:v>
                </c:pt>
                <c:pt idx="23">
                  <c:v>346</c:v>
                </c:pt>
                <c:pt idx="24">
                  <c:v>331</c:v>
                </c:pt>
                <c:pt idx="25">
                  <c:v>366</c:v>
                </c:pt>
                <c:pt idx="26">
                  <c:v>351</c:v>
                </c:pt>
                <c:pt idx="27">
                  <c:v>386</c:v>
                </c:pt>
                <c:pt idx="28">
                  <c:v>371</c:v>
                </c:pt>
                <c:pt idx="29">
                  <c:v>406</c:v>
                </c:pt>
                <c:pt idx="30">
                  <c:v>391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83135296"/>
        <c:axId val="-83138560"/>
      </c:lineChart>
      <c:catAx>
        <c:axId val="-83135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83138560"/>
        <c:crosses val="autoZero"/>
        <c:auto val="1"/>
        <c:lblAlgn val="ctr"/>
        <c:lblOffset val="100"/>
        <c:noMultiLvlLbl val="0"/>
      </c:catAx>
      <c:valAx>
        <c:axId val="-831385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831352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Depto'!$T$5:$T$16</c:f>
              <c:numCache>
                <c:formatCode>General</c:formatCode>
                <c:ptCount val="12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GESTIÓN EMPRESARIAL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Depto'!$U$5:$U$16</c:f>
              <c:numCache>
                <c:formatCode>General</c:formatCode>
                <c:ptCount val="12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</c:numCache>
            </c:numRef>
          </c:val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invertIfNegative val="0"/>
          <c:cat>
            <c:strRef>
              <c:f>'Crec x Depto'!$S$5:$S$16</c:f>
              <c:strCache>
                <c:ptCount val="12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</c:strCache>
            </c:strRef>
          </c:cat>
          <c:val>
            <c:numRef>
              <c:f>'Crec x Depto'!$V$5:$V$16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-83147264"/>
        <c:axId val="-83139648"/>
        <c:axId val="0"/>
      </c:bar3DChart>
      <c:catAx>
        <c:axId val="-83147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83139648"/>
        <c:crosses val="autoZero"/>
        <c:auto val="1"/>
        <c:lblAlgn val="ctr"/>
        <c:lblOffset val="100"/>
        <c:noMultiLvlLbl val="0"/>
      </c:catAx>
      <c:valAx>
        <c:axId val="-8313964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831472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CONTADOR PÚBLICO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17</c:v>
                </c:pt>
                <c:pt idx="1">
                  <c:v>38</c:v>
                </c:pt>
                <c:pt idx="2">
                  <c:v>53</c:v>
                </c:pt>
                <c:pt idx="3">
                  <c:v>94</c:v>
                </c:pt>
                <c:pt idx="4">
                  <c:v>93</c:v>
                </c:pt>
                <c:pt idx="5">
                  <c:v>150</c:v>
                </c:pt>
                <c:pt idx="6">
                  <c:v>141</c:v>
                </c:pt>
                <c:pt idx="7">
                  <c:v>177</c:v>
                </c:pt>
                <c:pt idx="8">
                  <c:v>155</c:v>
                </c:pt>
                <c:pt idx="9">
                  <c:v>217</c:v>
                </c:pt>
                <c:pt idx="10">
                  <c:v>195</c:v>
                </c:pt>
                <c:pt idx="11">
                  <c:v>208</c:v>
                </c:pt>
                <c:pt idx="12">
                  <c:v>198</c:v>
                </c:pt>
                <c:pt idx="13">
                  <c:v>241</c:v>
                </c:pt>
                <c:pt idx="14">
                  <c:v>241</c:v>
                </c:pt>
                <c:pt idx="15">
                  <c:v>276</c:v>
                </c:pt>
                <c:pt idx="16">
                  <c:v>266</c:v>
                </c:pt>
                <c:pt idx="17">
                  <c:v>301</c:v>
                </c:pt>
                <c:pt idx="18">
                  <c:v>291</c:v>
                </c:pt>
                <c:pt idx="19">
                  <c:v>321</c:v>
                </c:pt>
                <c:pt idx="20">
                  <c:v>306</c:v>
                </c:pt>
                <c:pt idx="21">
                  <c:v>336</c:v>
                </c:pt>
                <c:pt idx="22">
                  <c:v>321</c:v>
                </c:pt>
                <c:pt idx="23">
                  <c:v>351</c:v>
                </c:pt>
                <c:pt idx="24">
                  <c:v>331</c:v>
                </c:pt>
                <c:pt idx="25">
                  <c:v>356</c:v>
                </c:pt>
                <c:pt idx="26">
                  <c:v>336</c:v>
                </c:pt>
                <c:pt idx="27">
                  <c:v>361</c:v>
                </c:pt>
                <c:pt idx="28">
                  <c:v>336</c:v>
                </c:pt>
                <c:pt idx="29">
                  <c:v>356</c:v>
                </c:pt>
                <c:pt idx="30">
                  <c:v>331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EN GESTIÓN EMPRESARIAL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16</c:v>
                </c:pt>
                <c:pt idx="1">
                  <c:v>43</c:v>
                </c:pt>
                <c:pt idx="2">
                  <c:v>49</c:v>
                </c:pt>
                <c:pt idx="3">
                  <c:v>100</c:v>
                </c:pt>
                <c:pt idx="4">
                  <c:v>88</c:v>
                </c:pt>
                <c:pt idx="5">
                  <c:v>140</c:v>
                </c:pt>
                <c:pt idx="6">
                  <c:v>147</c:v>
                </c:pt>
                <c:pt idx="7">
                  <c:v>179</c:v>
                </c:pt>
                <c:pt idx="8">
                  <c:v>191</c:v>
                </c:pt>
                <c:pt idx="9">
                  <c:v>209</c:v>
                </c:pt>
                <c:pt idx="10">
                  <c:v>217</c:v>
                </c:pt>
                <c:pt idx="11">
                  <c:v>240</c:v>
                </c:pt>
                <c:pt idx="12">
                  <c:v>227</c:v>
                </c:pt>
                <c:pt idx="13">
                  <c:v>222</c:v>
                </c:pt>
                <c:pt idx="14">
                  <c:v>212</c:v>
                </c:pt>
                <c:pt idx="15">
                  <c:v>222</c:v>
                </c:pt>
                <c:pt idx="16">
                  <c:v>207</c:v>
                </c:pt>
                <c:pt idx="17">
                  <c:v>217</c:v>
                </c:pt>
                <c:pt idx="18">
                  <c:v>207</c:v>
                </c:pt>
                <c:pt idx="19">
                  <c:v>217</c:v>
                </c:pt>
                <c:pt idx="20">
                  <c:v>207</c:v>
                </c:pt>
                <c:pt idx="21">
                  <c:v>217</c:v>
                </c:pt>
                <c:pt idx="22">
                  <c:v>207</c:v>
                </c:pt>
                <c:pt idx="23">
                  <c:v>217</c:v>
                </c:pt>
                <c:pt idx="24">
                  <c:v>207</c:v>
                </c:pt>
                <c:pt idx="25">
                  <c:v>217</c:v>
                </c:pt>
                <c:pt idx="26">
                  <c:v>207</c:v>
                </c:pt>
                <c:pt idx="27">
                  <c:v>217</c:v>
                </c:pt>
                <c:pt idx="28">
                  <c:v>207</c:v>
                </c:pt>
                <c:pt idx="29">
                  <c:v>217</c:v>
                </c:pt>
                <c:pt idx="30">
                  <c:v>207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-83134752"/>
        <c:axId val="-83145632"/>
      </c:lineChart>
      <c:catAx>
        <c:axId val="-83134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83145632"/>
        <c:crosses val="autoZero"/>
        <c:auto val="1"/>
        <c:lblAlgn val="ctr"/>
        <c:lblOffset val="100"/>
        <c:noMultiLvlLbl val="0"/>
      </c:catAx>
      <c:valAx>
        <c:axId val="-831456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83134752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Liq'!$A$7:$A$34</c:f>
              <c:strCache>
                <c:ptCount val="28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</c:strCache>
            </c:strRef>
          </c:cat>
          <c:val>
            <c:numRef>
              <c:f>'Plan en Liq'!$B$7:$B$34</c:f>
              <c:numCache>
                <c:formatCode>General</c:formatCode>
                <c:ptCount val="28"/>
                <c:pt idx="0">
                  <c:v>328</c:v>
                </c:pt>
                <c:pt idx="1">
                  <c:v>420</c:v>
                </c:pt>
                <c:pt idx="2">
                  <c:v>391</c:v>
                </c:pt>
                <c:pt idx="3">
                  <c:v>419</c:v>
                </c:pt>
                <c:pt idx="4">
                  <c:v>380</c:v>
                </c:pt>
                <c:pt idx="5">
                  <c:v>408</c:v>
                </c:pt>
                <c:pt idx="6">
                  <c:v>303</c:v>
                </c:pt>
                <c:pt idx="7">
                  <c:v>379</c:v>
                </c:pt>
                <c:pt idx="8">
                  <c:v>297</c:v>
                </c:pt>
                <c:pt idx="9">
                  <c:v>366</c:v>
                </c:pt>
                <c:pt idx="10">
                  <c:v>273</c:v>
                </c:pt>
                <c:pt idx="11">
                  <c:v>331</c:v>
                </c:pt>
                <c:pt idx="12">
                  <c:v>272</c:v>
                </c:pt>
                <c:pt idx="13">
                  <c:v>308</c:v>
                </c:pt>
                <c:pt idx="14">
                  <c:v>258</c:v>
                </c:pt>
                <c:pt idx="15">
                  <c:v>339</c:v>
                </c:pt>
                <c:pt idx="16">
                  <c:v>224</c:v>
                </c:pt>
                <c:pt idx="17">
                  <c:v>181</c:v>
                </c:pt>
                <c:pt idx="18">
                  <c:v>151</c:v>
                </c:pt>
                <c:pt idx="19">
                  <c:v>131</c:v>
                </c:pt>
                <c:pt idx="20">
                  <c:v>108</c:v>
                </c:pt>
                <c:pt idx="21">
                  <c:v>94</c:v>
                </c:pt>
                <c:pt idx="22">
                  <c:v>82</c:v>
                </c:pt>
                <c:pt idx="23">
                  <c:v>62</c:v>
                </c:pt>
                <c:pt idx="24">
                  <c:v>34</c:v>
                </c:pt>
                <c:pt idx="25">
                  <c:v>10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83144544"/>
        <c:axId val="-83142912"/>
      </c:lineChart>
      <c:catAx>
        <c:axId val="-8314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83142912"/>
        <c:crosses val="autoZero"/>
        <c:auto val="1"/>
        <c:lblAlgn val="ctr"/>
        <c:lblOffset val="100"/>
        <c:noMultiLvlLbl val="0"/>
      </c:catAx>
      <c:valAx>
        <c:axId val="-831429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8314454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crecxcarreras!$A$7:$A$18</c:f>
              <c:strCache>
                <c:ptCount val="12"/>
                <c:pt idx="0">
                  <c:v>ING. ELECTRÓNICA</c:v>
                </c:pt>
                <c:pt idx="1">
                  <c:v>ING. ELÉCTRICA</c:v>
                </c:pt>
                <c:pt idx="2">
                  <c:v>ING. INDUSTRIAL</c:v>
                </c:pt>
                <c:pt idx="3">
                  <c:v>ING. MECÁNICA</c:v>
                </c:pt>
                <c:pt idx="4">
                  <c:v>ING. EN SISTEMAS COMPUTACIONALES</c:v>
                </c:pt>
                <c:pt idx="5">
                  <c:v>ING. QUÍMICA</c:v>
                </c:pt>
                <c:pt idx="6">
                  <c:v>ING. MECATRÓNICA</c:v>
                </c:pt>
                <c:pt idx="7">
                  <c:v>ING. EN LOGÍSTICA</c:v>
                </c:pt>
                <c:pt idx="8">
                  <c:v>ING EN ENERGÍAS RENOVABLES</c:v>
                </c:pt>
                <c:pt idx="9">
                  <c:v>CONTADOR PÚBLICO</c:v>
                </c:pt>
                <c:pt idx="10">
                  <c:v>ING. EN GESTIÓN EMPRESARIAL</c:v>
                </c:pt>
                <c:pt idx="11">
                  <c:v>ING. EN INFORMÁTICA</c:v>
                </c:pt>
              </c:strCache>
            </c:strRef>
          </c:cat>
          <c:val>
            <c:numRef>
              <c:f>crecxcarreras!$B$7:$B$18</c:f>
              <c:numCache>
                <c:formatCode>General</c:formatCode>
                <c:ptCount val="12"/>
                <c:pt idx="0">
                  <c:v>151</c:v>
                </c:pt>
                <c:pt idx="1">
                  <c:v>211</c:v>
                </c:pt>
                <c:pt idx="2">
                  <c:v>818</c:v>
                </c:pt>
                <c:pt idx="3">
                  <c:v>401</c:v>
                </c:pt>
                <c:pt idx="4">
                  <c:v>327</c:v>
                </c:pt>
                <c:pt idx="5">
                  <c:v>199</c:v>
                </c:pt>
                <c:pt idx="6">
                  <c:v>623</c:v>
                </c:pt>
                <c:pt idx="7">
                  <c:v>166</c:v>
                </c:pt>
                <c:pt idx="8">
                  <c:v>200</c:v>
                </c:pt>
                <c:pt idx="9">
                  <c:v>208</c:v>
                </c:pt>
                <c:pt idx="10">
                  <c:v>240</c:v>
                </c:pt>
                <c:pt idx="11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41613200"/>
        <c:axId val="-41621360"/>
        <c:axId val="0"/>
      </c:bar3DChart>
      <c:catAx>
        <c:axId val="-41613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41621360"/>
        <c:crosses val="autoZero"/>
        <c:auto val="1"/>
        <c:lblAlgn val="ctr"/>
        <c:lblOffset val="100"/>
        <c:noMultiLvlLbl val="0"/>
      </c:catAx>
      <c:valAx>
        <c:axId val="-4162136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4161320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1-2016 y 2-2016 )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 1-2016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dLbl>
              <c:idx val="11"/>
              <c:layout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GposProy!$B$30:$M$30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 2-2016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dLbl>
              <c:idx val="11"/>
              <c:layout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GposProy!$B$31:$M$31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41615376"/>
        <c:axId val="-41616464"/>
        <c:axId val="0"/>
      </c:bar3DChart>
      <c:catAx>
        <c:axId val="-4161537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-41616464"/>
        <c:crosses val="autoZero"/>
        <c:auto val="1"/>
        <c:lblAlgn val="ctr"/>
        <c:lblOffset val="100"/>
        <c:noMultiLvlLbl val="0"/>
      </c:catAx>
      <c:valAx>
        <c:axId val="-41616464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41615376"/>
        <c:crosses val="autoZero"/>
        <c:crossBetween val="between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8</xdr:row>
      <xdr:rowOff>109537</xdr:rowOff>
    </xdr:from>
    <xdr:to>
      <xdr:col>8</xdr:col>
      <xdr:colOff>361949</xdr:colOff>
      <xdr:row>31</xdr:row>
      <xdr:rowOff>114300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7</xdr:row>
      <xdr:rowOff>133349</xdr:rowOff>
    </xdr:from>
    <xdr:to>
      <xdr:col>12</xdr:col>
      <xdr:colOff>638175</xdr:colOff>
      <xdr:row>31</xdr:row>
      <xdr:rowOff>95250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123824</xdr:colOff>
      <xdr:row>5</xdr:row>
      <xdr:rowOff>47625</xdr:rowOff>
    </xdr:from>
    <xdr:to>
      <xdr:col>10</xdr:col>
      <xdr:colOff>1771650</xdr:colOff>
      <xdr:row>35</xdr:row>
      <xdr:rowOff>95250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11</xdr:col>
      <xdr:colOff>238125</xdr:colOff>
      <xdr:row>33</xdr:row>
      <xdr:rowOff>142875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Y191"/>
  <sheetViews>
    <sheetView showGridLines="0" tabSelected="1" zoomScale="98" zoomScaleNormal="98" zoomScaleSheetLayoutView="150" workbookViewId="0">
      <pane xSplit="1" ySplit="7" topLeftCell="B58" activePane="bottomRight" state="frozen"/>
      <selection pane="topRight" activeCell="B1" sqref="B1"/>
      <selection pane="bottomLeft" activeCell="A8" sqref="A8"/>
      <selection pane="bottomRight" activeCell="AL68" sqref="AL68"/>
    </sheetView>
  </sheetViews>
  <sheetFormatPr baseColWidth="10" defaultRowHeight="12.75" x14ac:dyDescent="0.2"/>
  <cols>
    <col min="1" max="1" width="11.42578125" style="2" customWidth="1"/>
    <col min="2" max="21" width="4.7109375" style="1" hidden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38" width="4.7109375" style="98" customWidth="1"/>
    <col min="139" max="142" width="5.7109375" style="136" customWidth="1"/>
    <col min="143" max="143" width="7.28515625" style="136" customWidth="1"/>
    <col min="144" max="144" width="5.7109375" style="136" customWidth="1"/>
    <col min="145" max="145" width="10.5703125" style="30" hidden="1" customWidth="1"/>
    <col min="146" max="146" width="11.42578125" style="39" customWidth="1"/>
    <col min="147" max="147" width="10.85546875" style="256" customWidth="1"/>
    <col min="148" max="154" width="11.42578125" style="256" customWidth="1"/>
    <col min="155" max="16384" width="11.42578125" style="232"/>
  </cols>
  <sheetData>
    <row r="1" spans="1:181" ht="25.5" customHeight="1" x14ac:dyDescent="0.35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326"/>
      <c r="AB1" s="326"/>
      <c r="AC1" s="326"/>
      <c r="AD1" s="326"/>
      <c r="AE1" s="326"/>
      <c r="AF1" s="326"/>
      <c r="AG1" s="326"/>
      <c r="AH1" s="326"/>
      <c r="AI1" s="326"/>
      <c r="AJ1" s="326"/>
      <c r="AK1" s="326"/>
      <c r="AL1" s="326"/>
      <c r="AM1" s="326"/>
      <c r="AN1" s="326"/>
      <c r="AO1" s="326"/>
      <c r="AP1" s="326"/>
      <c r="AQ1" s="326"/>
      <c r="AR1" s="326"/>
      <c r="AS1" s="326"/>
      <c r="AT1" s="326"/>
      <c r="AU1" s="326"/>
      <c r="AV1" s="326"/>
      <c r="AW1" s="326"/>
      <c r="AX1" s="326"/>
      <c r="AY1" s="326"/>
      <c r="AZ1" s="326"/>
      <c r="BA1" s="326"/>
      <c r="BB1" s="326"/>
      <c r="BC1" s="326"/>
      <c r="BD1" s="326"/>
      <c r="BE1" s="326"/>
      <c r="BF1" s="326"/>
      <c r="BG1" s="326"/>
      <c r="BH1" s="326"/>
      <c r="BI1" s="326"/>
      <c r="BJ1" s="326"/>
      <c r="BK1" s="326"/>
      <c r="BL1" s="326"/>
      <c r="BM1" s="326"/>
      <c r="BN1" s="326"/>
      <c r="BO1" s="423" t="s">
        <v>0</v>
      </c>
      <c r="BP1" s="423"/>
      <c r="BQ1" s="423"/>
      <c r="BR1" s="423"/>
      <c r="BS1" s="423"/>
      <c r="BT1" s="423"/>
      <c r="BU1" s="423"/>
      <c r="BV1" s="423"/>
      <c r="BW1" s="423"/>
      <c r="BX1" s="423"/>
      <c r="BY1" s="423"/>
      <c r="BZ1" s="423"/>
      <c r="CA1" s="423"/>
      <c r="CB1" s="423"/>
      <c r="CC1" s="423"/>
      <c r="CD1" s="423"/>
      <c r="CE1" s="423"/>
      <c r="CF1" s="423"/>
      <c r="CG1" s="423"/>
      <c r="CH1" s="423"/>
      <c r="CI1" s="423"/>
      <c r="CJ1" s="423"/>
      <c r="CK1" s="423"/>
      <c r="CL1" s="423"/>
      <c r="CM1" s="423"/>
      <c r="CN1" s="423"/>
      <c r="CO1" s="423"/>
      <c r="CP1" s="423"/>
      <c r="CQ1" s="423"/>
      <c r="CR1" s="423"/>
      <c r="CS1" s="423"/>
      <c r="CT1" s="423"/>
      <c r="CU1" s="423"/>
      <c r="CV1" s="423"/>
      <c r="CW1" s="423"/>
      <c r="CX1" s="423"/>
      <c r="CY1" s="423"/>
      <c r="CZ1" s="423"/>
      <c r="DA1" s="423"/>
      <c r="DB1" s="423"/>
      <c r="DC1" s="423"/>
      <c r="DD1" s="423"/>
      <c r="DE1" s="423"/>
      <c r="DF1" s="423"/>
      <c r="DG1" s="423"/>
      <c r="DH1" s="423"/>
      <c r="DI1" s="423"/>
      <c r="DJ1" s="423"/>
      <c r="DK1" s="423"/>
      <c r="DL1" s="423"/>
      <c r="DM1" s="423"/>
      <c r="DN1" s="423"/>
      <c r="DO1" s="423"/>
      <c r="DP1" s="423"/>
      <c r="DQ1" s="423"/>
      <c r="DR1" s="423"/>
      <c r="DS1" s="423"/>
      <c r="DT1" s="423"/>
      <c r="DU1" s="423"/>
      <c r="DV1" s="423"/>
      <c r="DW1" s="423"/>
      <c r="DX1" s="423"/>
      <c r="DY1" s="423"/>
      <c r="DZ1" s="423"/>
      <c r="EA1" s="423"/>
      <c r="EB1" s="423"/>
      <c r="EC1" s="423"/>
      <c r="ED1" s="423"/>
      <c r="EE1" s="423"/>
      <c r="EF1" s="423"/>
      <c r="EG1" s="423"/>
      <c r="EH1" s="423"/>
      <c r="EI1" s="423"/>
      <c r="EJ1" s="423"/>
      <c r="EK1" s="423"/>
      <c r="EL1" s="423"/>
      <c r="EM1" s="423"/>
      <c r="EN1" s="423"/>
    </row>
    <row r="2" spans="1:181" ht="12.75" customHeight="1" x14ac:dyDescent="0.25"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 s="328"/>
      <c r="AA2" s="328"/>
      <c r="AB2" s="328"/>
      <c r="AC2" s="328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  <c r="BF2" s="328"/>
      <c r="BG2" s="328"/>
      <c r="BH2" s="328"/>
      <c r="BI2" s="328"/>
      <c r="BJ2" s="328"/>
      <c r="BK2" s="328"/>
      <c r="BL2" s="328"/>
      <c r="BM2" s="328"/>
      <c r="BN2" s="328"/>
      <c r="BO2" s="424" t="s">
        <v>1</v>
      </c>
      <c r="BP2" s="424"/>
      <c r="BQ2" s="424"/>
      <c r="BR2" s="424"/>
      <c r="BS2" s="424"/>
      <c r="BT2" s="424"/>
      <c r="BU2" s="424"/>
      <c r="BV2" s="424"/>
      <c r="BW2" s="424"/>
      <c r="BX2" s="424"/>
      <c r="BY2" s="424"/>
      <c r="BZ2" s="424"/>
      <c r="CA2" s="424"/>
      <c r="CB2" s="424"/>
      <c r="CC2" s="424"/>
      <c r="CD2" s="424"/>
      <c r="CE2" s="424"/>
      <c r="CF2" s="424"/>
      <c r="CG2" s="424"/>
      <c r="CH2" s="424"/>
      <c r="CI2" s="424"/>
      <c r="CJ2" s="424"/>
      <c r="CK2" s="424"/>
      <c r="CL2" s="424"/>
      <c r="CM2" s="424"/>
      <c r="CN2" s="424"/>
      <c r="CO2" s="424"/>
      <c r="CP2" s="424"/>
      <c r="CQ2" s="424"/>
      <c r="CR2" s="424"/>
      <c r="CS2" s="424"/>
      <c r="CT2" s="424"/>
      <c r="CU2" s="424"/>
      <c r="CV2" s="424"/>
      <c r="CW2" s="424"/>
      <c r="CX2" s="424"/>
      <c r="CY2" s="424"/>
      <c r="CZ2" s="424"/>
      <c r="DA2" s="424"/>
      <c r="DB2" s="424"/>
      <c r="DC2" s="424"/>
      <c r="DD2" s="424"/>
      <c r="DE2" s="424"/>
      <c r="DF2" s="424"/>
      <c r="DG2" s="424"/>
      <c r="DH2" s="424"/>
      <c r="DI2" s="424"/>
      <c r="DJ2" s="424"/>
      <c r="DK2" s="424"/>
      <c r="DL2" s="424"/>
      <c r="DM2" s="424"/>
      <c r="DN2" s="424"/>
      <c r="DO2" s="424"/>
      <c r="DP2" s="424"/>
      <c r="DQ2" s="424"/>
      <c r="DR2" s="424"/>
      <c r="DS2" s="424"/>
      <c r="DT2" s="424"/>
      <c r="DU2" s="424"/>
      <c r="DV2" s="424"/>
      <c r="DW2" s="424"/>
      <c r="DX2" s="424"/>
      <c r="DY2" s="424"/>
      <c r="DZ2" s="424"/>
      <c r="EA2" s="424"/>
      <c r="EB2" s="424"/>
      <c r="EC2" s="424"/>
      <c r="ED2" s="424"/>
      <c r="EE2" s="424"/>
      <c r="EF2" s="424"/>
      <c r="EG2" s="424"/>
      <c r="EH2" s="424"/>
      <c r="EI2" s="424"/>
      <c r="EJ2" s="424"/>
      <c r="EK2" s="424"/>
      <c r="EL2" s="424"/>
      <c r="EM2" s="424"/>
      <c r="EN2" s="424"/>
    </row>
    <row r="3" spans="1:181" ht="6" customHeight="1" x14ac:dyDescent="0.25">
      <c r="AH3" s="19"/>
    </row>
    <row r="4" spans="1:181" ht="31.5" customHeight="1" x14ac:dyDescent="0.25">
      <c r="W4" s="327"/>
      <c r="X4" s="327"/>
      <c r="Y4" s="327"/>
      <c r="Z4" s="327"/>
      <c r="AA4" s="327"/>
      <c r="AB4" s="327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BO4" s="422" t="s">
        <v>134</v>
      </c>
      <c r="BP4" s="422"/>
      <c r="BQ4" s="422"/>
      <c r="BR4" s="422"/>
      <c r="BS4" s="422"/>
      <c r="BT4" s="422"/>
      <c r="BU4" s="422"/>
      <c r="BV4" s="422"/>
      <c r="BW4" s="422"/>
      <c r="BX4" s="422"/>
      <c r="BY4" s="422"/>
      <c r="BZ4" s="422"/>
      <c r="CA4" s="422"/>
      <c r="CB4" s="422"/>
      <c r="CC4" s="422"/>
      <c r="CD4" s="422"/>
      <c r="CE4" s="422"/>
      <c r="CF4" s="422"/>
      <c r="CG4" s="422"/>
      <c r="CH4" s="422"/>
      <c r="CI4" s="422"/>
      <c r="CJ4" s="422"/>
      <c r="CK4" s="422"/>
      <c r="CL4" s="422"/>
      <c r="CM4" s="422"/>
      <c r="CN4" s="422"/>
      <c r="CO4" s="422"/>
      <c r="CP4" s="422"/>
      <c r="CQ4" s="422"/>
      <c r="CR4" s="422"/>
      <c r="CS4" s="422"/>
      <c r="CT4" s="422"/>
      <c r="CU4" s="422"/>
      <c r="CV4" s="422"/>
      <c r="CW4" s="422"/>
      <c r="CX4" s="422"/>
      <c r="CY4" s="422"/>
      <c r="CZ4" s="422"/>
      <c r="DA4" s="422"/>
      <c r="DB4" s="422"/>
      <c r="DC4" s="422"/>
      <c r="DD4" s="422"/>
      <c r="DE4" s="422"/>
      <c r="DF4" s="422"/>
      <c r="DG4" s="422"/>
      <c r="DH4" s="422"/>
      <c r="DI4" s="422"/>
      <c r="DJ4" s="422"/>
      <c r="DK4" s="422"/>
      <c r="DL4" s="422"/>
      <c r="DM4" s="422"/>
      <c r="DN4" s="422"/>
      <c r="DO4" s="422"/>
      <c r="DP4" s="422"/>
      <c r="DQ4" s="422"/>
      <c r="DR4" s="422"/>
      <c r="DS4" s="422"/>
      <c r="DT4" s="422"/>
      <c r="DU4" s="422"/>
      <c r="DV4" s="422"/>
      <c r="DW4" s="422"/>
      <c r="DX4" s="422"/>
      <c r="DY4" s="422"/>
      <c r="DZ4" s="422"/>
      <c r="EA4" s="422"/>
      <c r="EB4" s="422"/>
      <c r="EC4" s="422"/>
      <c r="ED4" s="422"/>
      <c r="EE4" s="422"/>
      <c r="EF4" s="422"/>
      <c r="EG4" s="422"/>
      <c r="EH4" s="422"/>
      <c r="EI4" s="422"/>
      <c r="EJ4" s="422"/>
      <c r="EK4" s="422"/>
      <c r="EL4" s="422"/>
      <c r="EM4" s="422"/>
      <c r="EN4" s="422"/>
    </row>
    <row r="5" spans="1:181" s="258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>
        <v>139</v>
      </c>
      <c r="EJ5" s="12">
        <v>140</v>
      </c>
      <c r="EK5" s="12">
        <v>141</v>
      </c>
      <c r="EL5" s="12">
        <v>142</v>
      </c>
      <c r="EM5" s="12">
        <v>143</v>
      </c>
      <c r="EN5" s="12">
        <v>144</v>
      </c>
      <c r="EO5" s="12">
        <v>145</v>
      </c>
      <c r="EP5" s="39"/>
      <c r="EQ5" s="256"/>
      <c r="ER5" s="256"/>
      <c r="ES5" s="257"/>
      <c r="ET5" s="257"/>
      <c r="EU5" s="257"/>
      <c r="EV5" s="257"/>
      <c r="EW5" s="257"/>
      <c r="EX5" s="257"/>
    </row>
    <row r="6" spans="1:181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50" t="s">
        <v>6</v>
      </c>
      <c r="W6" s="451"/>
      <c r="X6" s="451"/>
      <c r="Y6" s="451"/>
      <c r="Z6" s="452"/>
      <c r="AA6" s="450" t="s">
        <v>7</v>
      </c>
      <c r="AB6" s="451"/>
      <c r="AC6" s="451"/>
      <c r="AD6" s="451"/>
      <c r="AE6" s="452"/>
      <c r="AF6" s="453" t="s">
        <v>8</v>
      </c>
      <c r="AG6" s="454"/>
      <c r="AH6" s="454"/>
      <c r="AI6" s="454"/>
      <c r="AJ6" s="455"/>
      <c r="AK6" s="436" t="s">
        <v>9</v>
      </c>
      <c r="AL6" s="437"/>
      <c r="AM6" s="437"/>
      <c r="AN6" s="437"/>
      <c r="AO6" s="458"/>
      <c r="AP6" s="427" t="s">
        <v>194</v>
      </c>
      <c r="AQ6" s="428"/>
      <c r="AR6" s="428"/>
      <c r="AS6" s="428"/>
      <c r="AT6" s="429"/>
      <c r="AU6" s="430" t="s">
        <v>10</v>
      </c>
      <c r="AV6" s="431"/>
      <c r="AW6" s="431"/>
      <c r="AX6" s="431"/>
      <c r="AY6" s="432"/>
      <c r="AZ6" s="427" t="s">
        <v>193</v>
      </c>
      <c r="BA6" s="428"/>
      <c r="BB6" s="428"/>
      <c r="BC6" s="428"/>
      <c r="BD6" s="429"/>
      <c r="BE6" s="438" t="s">
        <v>11</v>
      </c>
      <c r="BF6" s="431"/>
      <c r="BG6" s="431"/>
      <c r="BH6" s="431"/>
      <c r="BI6" s="439"/>
      <c r="BJ6" s="436" t="s">
        <v>74</v>
      </c>
      <c r="BK6" s="437"/>
      <c r="BL6" s="437"/>
      <c r="BM6" s="437"/>
      <c r="BN6" s="437"/>
      <c r="BO6" s="433" t="s">
        <v>87</v>
      </c>
      <c r="BP6" s="434"/>
      <c r="BQ6" s="434"/>
      <c r="BR6" s="434"/>
      <c r="BS6" s="434"/>
      <c r="BT6" s="435"/>
      <c r="BU6" s="440" t="s">
        <v>88</v>
      </c>
      <c r="BV6" s="441"/>
      <c r="BW6" s="441"/>
      <c r="BX6" s="441"/>
      <c r="BY6" s="441"/>
      <c r="BZ6" s="442"/>
      <c r="CA6" s="433" t="s">
        <v>89</v>
      </c>
      <c r="CB6" s="434"/>
      <c r="CC6" s="434"/>
      <c r="CD6" s="434"/>
      <c r="CE6" s="434"/>
      <c r="CF6" s="435"/>
      <c r="CG6" s="448" t="s">
        <v>7</v>
      </c>
      <c r="CH6" s="449"/>
      <c r="CI6" s="449"/>
      <c r="CJ6" s="449"/>
      <c r="CK6" s="449"/>
      <c r="CL6" s="449"/>
      <c r="CM6" s="462" t="s">
        <v>6</v>
      </c>
      <c r="CN6" s="463"/>
      <c r="CO6" s="463"/>
      <c r="CP6" s="463"/>
      <c r="CQ6" s="463"/>
      <c r="CR6" s="464"/>
      <c r="CS6" s="462" t="s">
        <v>105</v>
      </c>
      <c r="CT6" s="463"/>
      <c r="CU6" s="463"/>
      <c r="CV6" s="463"/>
      <c r="CW6" s="463"/>
      <c r="CX6" s="464"/>
      <c r="CY6" s="459" t="s">
        <v>195</v>
      </c>
      <c r="CZ6" s="460"/>
      <c r="DA6" s="460"/>
      <c r="DB6" s="460"/>
      <c r="DC6" s="460"/>
      <c r="DD6" s="461"/>
      <c r="DE6" s="440" t="s">
        <v>8</v>
      </c>
      <c r="DF6" s="441"/>
      <c r="DG6" s="441"/>
      <c r="DH6" s="441"/>
      <c r="DI6" s="441"/>
      <c r="DJ6" s="442"/>
      <c r="DK6" s="459" t="s">
        <v>90</v>
      </c>
      <c r="DL6" s="460"/>
      <c r="DM6" s="460"/>
      <c r="DN6" s="460"/>
      <c r="DO6" s="460"/>
      <c r="DP6" s="461"/>
      <c r="DQ6" s="443" t="s">
        <v>9</v>
      </c>
      <c r="DR6" s="444"/>
      <c r="DS6" s="444"/>
      <c r="DT6" s="444"/>
      <c r="DU6" s="444"/>
      <c r="DV6" s="445"/>
      <c r="DW6" s="446" t="s">
        <v>74</v>
      </c>
      <c r="DX6" s="447"/>
      <c r="DY6" s="447"/>
      <c r="DZ6" s="447"/>
      <c r="EA6" s="447"/>
      <c r="EB6" s="447"/>
      <c r="EC6" s="433" t="s">
        <v>11</v>
      </c>
      <c r="ED6" s="434"/>
      <c r="EE6" s="434"/>
      <c r="EF6" s="434"/>
      <c r="EG6" s="434"/>
      <c r="EH6" s="435"/>
      <c r="EI6" s="179"/>
      <c r="EJ6" s="180"/>
      <c r="EK6" s="180"/>
      <c r="EL6" s="180" t="s">
        <v>12</v>
      </c>
      <c r="EM6" s="180"/>
      <c r="EN6" s="181"/>
      <c r="EQ6" s="68"/>
      <c r="ER6" s="68"/>
    </row>
    <row r="7" spans="1:181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204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204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204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204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204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204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204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204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204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204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204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204</v>
      </c>
      <c r="EF7" s="209" t="s">
        <v>15</v>
      </c>
      <c r="EG7" s="209" t="s">
        <v>16</v>
      </c>
      <c r="EH7" s="209" t="s">
        <v>17</v>
      </c>
      <c r="EI7" s="209" t="s">
        <v>13</v>
      </c>
      <c r="EJ7" s="209" t="s">
        <v>14</v>
      </c>
      <c r="EK7" s="209" t="s">
        <v>204</v>
      </c>
      <c r="EL7" s="209" t="s">
        <v>15</v>
      </c>
      <c r="EM7" s="209" t="s">
        <v>16</v>
      </c>
      <c r="EN7" s="230" t="s">
        <v>17</v>
      </c>
      <c r="EO7" s="30"/>
      <c r="EP7" s="295"/>
      <c r="EQ7" s="296"/>
      <c r="ER7" s="296"/>
      <c r="ES7" s="68"/>
      <c r="ET7" s="68"/>
      <c r="EU7" s="68"/>
      <c r="EV7" s="68"/>
      <c r="EW7" s="68"/>
      <c r="EX7" s="68"/>
    </row>
    <row r="8" spans="1:181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174">
        <v>346</v>
      </c>
      <c r="EJ8" s="227">
        <f>SUM(C8+H8+M8+R8+W8+AB8+AG8+AL8+AQ8+AV8+BA8+BF8)</f>
        <v>0</v>
      </c>
      <c r="EK8" s="227">
        <f>SUM(D8+I8+N8+S8+X8+AC8+AH8+AM8+AR8+AW8+BB8+BG8)</f>
        <v>0</v>
      </c>
      <c r="EL8" s="228">
        <v>0</v>
      </c>
      <c r="EM8" s="228">
        <f t="shared" ref="EM8:EM13" si="0">SUM(E8+J8+O8+T8+Y8+AD8+AI8+AN8+AS8+AX8+BC8+BH8)</f>
        <v>0</v>
      </c>
      <c r="EN8" s="229">
        <f t="shared" ref="EN8:EN17" si="1">SUM(EI8+EJ8)</f>
        <v>346</v>
      </c>
      <c r="EP8" s="467"/>
      <c r="EQ8" s="468"/>
      <c r="ER8" s="468"/>
      <c r="ES8" s="259"/>
      <c r="ET8" s="259"/>
      <c r="EU8" s="259"/>
      <c r="EV8" s="237"/>
      <c r="EW8" s="259"/>
      <c r="EX8" s="259"/>
      <c r="EY8" s="259"/>
      <c r="EZ8" s="259"/>
      <c r="FA8" s="469"/>
      <c r="FB8" s="466"/>
      <c r="FC8" s="466"/>
      <c r="FD8" s="466"/>
      <c r="FE8" s="466"/>
      <c r="FF8" s="465"/>
      <c r="FG8" s="466"/>
      <c r="FH8" s="466"/>
      <c r="FI8" s="466"/>
      <c r="FJ8" s="466"/>
      <c r="FK8" s="465"/>
      <c r="FL8" s="466"/>
      <c r="FM8" s="466"/>
      <c r="FN8" s="466"/>
      <c r="FO8" s="466"/>
      <c r="FP8" s="465"/>
      <c r="FQ8" s="466"/>
      <c r="FR8" s="466"/>
      <c r="FS8" s="466"/>
      <c r="FT8" s="466"/>
      <c r="FU8" s="469"/>
      <c r="FV8" s="466"/>
      <c r="FW8" s="466"/>
      <c r="FX8" s="466"/>
      <c r="FY8" s="466"/>
    </row>
    <row r="9" spans="1:181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70">
        <f>SUM(B9+G9+L9+Q9+V9+AA9+AF9+AK9+AP9+AU9+AZ9+BE9)</f>
        <v>226</v>
      </c>
      <c r="EJ9" s="100">
        <f>SUM(C9+H9+M9+R9+W9+AB9+AG9+AL9+AQ9+AV9+BA9+BF9+BK9)</f>
        <v>176</v>
      </c>
      <c r="EK9" s="227">
        <f t="shared" ref="EK9:EK25" si="5">SUM(D9+I9+N9+S9+X9+AC9+AH9+AM9+AR9+AW9+BB9+BG9)</f>
        <v>170</v>
      </c>
      <c r="EL9" s="100">
        <f t="shared" ref="EL9:EL22" si="6">SUM(EN8-EJ9-EM8)</f>
        <v>170</v>
      </c>
      <c r="EM9" s="137">
        <f t="shared" si="0"/>
        <v>0</v>
      </c>
      <c r="EN9" s="138">
        <f t="shared" si="1"/>
        <v>402</v>
      </c>
      <c r="EP9" s="467"/>
      <c r="EQ9" s="468"/>
      <c r="ER9" s="468"/>
      <c r="ES9" s="259"/>
      <c r="ET9" s="259"/>
      <c r="EU9" s="259"/>
      <c r="EV9" s="237"/>
      <c r="EW9" s="259"/>
      <c r="EX9" s="259"/>
      <c r="EY9" s="259"/>
      <c r="EZ9" s="259"/>
      <c r="FA9" s="469"/>
      <c r="FB9" s="466"/>
      <c r="FC9" s="466"/>
      <c r="FD9" s="466"/>
      <c r="FE9" s="466"/>
      <c r="FF9" s="465"/>
      <c r="FG9" s="466"/>
      <c r="FH9" s="466"/>
      <c r="FI9" s="466"/>
      <c r="FJ9" s="466"/>
      <c r="FK9" s="465"/>
      <c r="FL9" s="466"/>
      <c r="FM9" s="466"/>
      <c r="FN9" s="466"/>
      <c r="FO9" s="466"/>
      <c r="FP9" s="465"/>
      <c r="FQ9" s="466"/>
      <c r="FR9" s="466"/>
      <c r="FS9" s="466"/>
      <c r="FT9" s="466"/>
      <c r="FU9" s="469"/>
      <c r="FV9" s="466"/>
      <c r="FW9" s="466"/>
      <c r="FX9" s="466"/>
      <c r="FY9" s="466"/>
    </row>
    <row r="10" spans="1:181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7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8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9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0">SUM(U9-R10-T9)</f>
        <v>0</v>
      </c>
      <c r="T10" s="33">
        <v>0</v>
      </c>
      <c r="U10" s="59">
        <f t="shared" ref="U10:U22" si="11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71">
        <f>SUM(B10+G10+L10+Q10+V10+AA10+AF10+AK10+AP10+AU10+AZ10+BE10+BJ10)</f>
        <v>421</v>
      </c>
      <c r="EJ10" s="100">
        <f t="shared" ref="EJ10:EJ64" si="12">SUM(C10+H10+M10+R10+W10+AB10+AG10+AL10+AQ10+AV10+BA10+BF10+BK10)</f>
        <v>268</v>
      </c>
      <c r="EK10" s="227">
        <f t="shared" si="5"/>
        <v>134</v>
      </c>
      <c r="EL10" s="101">
        <f t="shared" si="6"/>
        <v>134</v>
      </c>
      <c r="EM10" s="139">
        <f t="shared" si="0"/>
        <v>0</v>
      </c>
      <c r="EN10" s="140">
        <f t="shared" si="1"/>
        <v>689</v>
      </c>
      <c r="EP10" s="467"/>
      <c r="EQ10" s="468"/>
      <c r="ER10" s="468"/>
      <c r="ES10" s="259"/>
      <c r="ET10" s="259"/>
      <c r="EU10" s="259"/>
      <c r="EV10" s="237"/>
      <c r="EW10" s="259"/>
      <c r="EX10" s="259"/>
      <c r="EY10" s="259"/>
      <c r="EZ10" s="259"/>
      <c r="FA10" s="469"/>
      <c r="FB10" s="466"/>
      <c r="FC10" s="466"/>
      <c r="FD10" s="466"/>
      <c r="FE10" s="466"/>
      <c r="FF10" s="465"/>
      <c r="FG10" s="466"/>
      <c r="FH10" s="466"/>
      <c r="FI10" s="466"/>
      <c r="FJ10" s="466"/>
      <c r="FK10" s="465"/>
      <c r="FL10" s="466"/>
      <c r="FM10" s="466"/>
      <c r="FN10" s="466"/>
      <c r="FO10" s="466"/>
      <c r="FP10" s="465"/>
      <c r="FQ10" s="466"/>
      <c r="FR10" s="466"/>
      <c r="FS10" s="466"/>
      <c r="FT10" s="466"/>
      <c r="FU10" s="469"/>
      <c r="FV10" s="466"/>
      <c r="FW10" s="466"/>
      <c r="FX10" s="466"/>
      <c r="FY10" s="466"/>
    </row>
    <row r="11" spans="1:181" ht="12" customHeight="1" x14ac:dyDescent="0.2">
      <c r="A11" s="41" t="s">
        <v>21</v>
      </c>
      <c r="B11" s="8">
        <v>63</v>
      </c>
      <c r="C11" s="6">
        <v>159</v>
      </c>
      <c r="D11" s="4">
        <f t="shared" si="7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8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9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0"/>
        <v>17</v>
      </c>
      <c r="T11" s="6">
        <v>0</v>
      </c>
      <c r="U11" s="57">
        <f t="shared" si="11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71">
        <f t="shared" ref="EI11:EI64" si="13">SUM(B11+G11+L11+Q11+V11+AA11+AF11+AK11+AP11+AU11+AZ11+BE11+BJ11)</f>
        <v>204</v>
      </c>
      <c r="EJ11" s="100">
        <f t="shared" si="12"/>
        <v>528</v>
      </c>
      <c r="EK11" s="227">
        <f t="shared" si="5"/>
        <v>161</v>
      </c>
      <c r="EL11" s="100">
        <f t="shared" si="6"/>
        <v>161</v>
      </c>
      <c r="EM11" s="137">
        <f t="shared" si="0"/>
        <v>0</v>
      </c>
      <c r="EN11" s="138">
        <f t="shared" si="1"/>
        <v>732</v>
      </c>
      <c r="EP11" s="467"/>
      <c r="EQ11" s="468"/>
      <c r="ER11" s="468"/>
      <c r="ES11" s="259"/>
      <c r="ET11" s="259"/>
      <c r="EU11" s="259"/>
      <c r="EV11" s="237"/>
      <c r="EW11" s="259"/>
      <c r="EX11" s="259"/>
      <c r="EY11" s="259"/>
      <c r="EZ11" s="259"/>
      <c r="FA11" s="469"/>
      <c r="FB11" s="466"/>
      <c r="FC11" s="466"/>
      <c r="FD11" s="466"/>
      <c r="FE11" s="466"/>
      <c r="FF11" s="465"/>
      <c r="FG11" s="466"/>
      <c r="FH11" s="466"/>
      <c r="FI11" s="466"/>
      <c r="FJ11" s="466"/>
      <c r="FK11" s="465"/>
      <c r="FL11" s="466"/>
      <c r="FM11" s="466"/>
      <c r="FN11" s="466"/>
      <c r="FO11" s="466"/>
      <c r="FP11" s="465"/>
      <c r="FQ11" s="466"/>
      <c r="FR11" s="466"/>
      <c r="FS11" s="466"/>
      <c r="FT11" s="466"/>
      <c r="FU11" s="469"/>
      <c r="FV11" s="466"/>
      <c r="FW11" s="466"/>
      <c r="FX11" s="466"/>
      <c r="FY11" s="466"/>
    </row>
    <row r="12" spans="1:181" ht="12" customHeight="1" x14ac:dyDescent="0.2">
      <c r="A12" s="66" t="s">
        <v>22</v>
      </c>
      <c r="B12" s="58">
        <v>32</v>
      </c>
      <c r="C12" s="33">
        <v>154</v>
      </c>
      <c r="D12" s="36">
        <f t="shared" si="7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8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9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0"/>
        <v>33</v>
      </c>
      <c r="T12" s="33">
        <v>0</v>
      </c>
      <c r="U12" s="59">
        <f t="shared" si="11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71">
        <f t="shared" si="13"/>
        <v>111</v>
      </c>
      <c r="EJ12" s="100">
        <f t="shared" si="12"/>
        <v>526</v>
      </c>
      <c r="EK12" s="227">
        <f t="shared" si="5"/>
        <v>206</v>
      </c>
      <c r="EL12" s="101">
        <f t="shared" si="6"/>
        <v>206</v>
      </c>
      <c r="EM12" s="139">
        <f t="shared" si="0"/>
        <v>0</v>
      </c>
      <c r="EN12" s="140">
        <f t="shared" si="1"/>
        <v>637</v>
      </c>
      <c r="EP12" s="467"/>
      <c r="EQ12" s="468"/>
      <c r="ER12" s="468"/>
      <c r="ES12" s="259"/>
      <c r="ET12" s="259"/>
      <c r="EU12" s="259"/>
      <c r="EV12" s="237"/>
      <c r="EW12" s="259"/>
      <c r="EX12" s="259"/>
      <c r="EY12" s="259"/>
      <c r="EZ12" s="259"/>
      <c r="FA12" s="469"/>
      <c r="FB12" s="466"/>
      <c r="FC12" s="466"/>
      <c r="FD12" s="466"/>
      <c r="FE12" s="466"/>
      <c r="FF12" s="465"/>
      <c r="FG12" s="466"/>
      <c r="FH12" s="466"/>
      <c r="FI12" s="466"/>
      <c r="FJ12" s="466"/>
      <c r="FK12" s="465"/>
      <c r="FL12" s="466"/>
      <c r="FM12" s="466"/>
      <c r="FN12" s="466"/>
      <c r="FO12" s="466"/>
      <c r="FP12" s="465"/>
      <c r="FQ12" s="466"/>
      <c r="FR12" s="466"/>
      <c r="FS12" s="466"/>
      <c r="FT12" s="466"/>
      <c r="FU12" s="469"/>
      <c r="FV12" s="466"/>
      <c r="FW12" s="466"/>
      <c r="FX12" s="466"/>
      <c r="FY12" s="466"/>
    </row>
    <row r="13" spans="1:181" ht="12" customHeight="1" x14ac:dyDescent="0.2">
      <c r="A13" s="42" t="s">
        <v>23</v>
      </c>
      <c r="B13" s="8">
        <v>31</v>
      </c>
      <c r="C13" s="7">
        <v>149</v>
      </c>
      <c r="D13" s="4">
        <f t="shared" si="7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8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9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0"/>
        <v>9</v>
      </c>
      <c r="T13" s="7">
        <v>0</v>
      </c>
      <c r="U13" s="57">
        <f t="shared" si="11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71">
        <f t="shared" si="13"/>
        <v>97</v>
      </c>
      <c r="EJ13" s="100">
        <f t="shared" si="12"/>
        <v>553</v>
      </c>
      <c r="EK13" s="227">
        <f t="shared" si="5"/>
        <v>84</v>
      </c>
      <c r="EL13" s="100">
        <f t="shared" si="6"/>
        <v>84</v>
      </c>
      <c r="EM13" s="137">
        <f t="shared" si="0"/>
        <v>0</v>
      </c>
      <c r="EN13" s="138">
        <f t="shared" si="1"/>
        <v>650</v>
      </c>
      <c r="EP13" s="467"/>
      <c r="EQ13" s="468"/>
      <c r="ER13" s="468"/>
      <c r="ES13" s="259"/>
      <c r="ET13" s="259"/>
      <c r="EU13" s="259"/>
      <c r="EV13" s="237"/>
      <c r="EW13" s="259"/>
      <c r="EX13" s="259"/>
      <c r="EY13" s="259"/>
      <c r="EZ13" s="259"/>
      <c r="FA13" s="469"/>
      <c r="FB13" s="466"/>
      <c r="FC13" s="466"/>
      <c r="FD13" s="466"/>
      <c r="FE13" s="466"/>
      <c r="FF13" s="465"/>
      <c r="FG13" s="466"/>
      <c r="FH13" s="466"/>
      <c r="FI13" s="466"/>
      <c r="FJ13" s="466"/>
      <c r="FK13" s="465"/>
      <c r="FL13" s="466"/>
      <c r="FM13" s="466"/>
      <c r="FN13" s="466"/>
      <c r="FO13" s="466"/>
      <c r="FP13" s="465"/>
      <c r="FQ13" s="466"/>
      <c r="FR13" s="466"/>
      <c r="FS13" s="466"/>
      <c r="FT13" s="466"/>
      <c r="FU13" s="469"/>
      <c r="FV13" s="466"/>
      <c r="FW13" s="466"/>
      <c r="FX13" s="466"/>
      <c r="FY13" s="466"/>
    </row>
    <row r="14" spans="1:181" ht="12" customHeight="1" x14ac:dyDescent="0.2">
      <c r="A14" s="43" t="s">
        <v>24</v>
      </c>
      <c r="B14" s="58">
        <v>56</v>
      </c>
      <c r="C14" s="34">
        <v>142</v>
      </c>
      <c r="D14" s="36">
        <f t="shared" si="7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8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9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0"/>
        <v>18</v>
      </c>
      <c r="T14" s="34">
        <v>0</v>
      </c>
      <c r="U14" s="59">
        <f t="shared" si="11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71">
        <f t="shared" si="13"/>
        <v>184</v>
      </c>
      <c r="EJ14" s="100">
        <f t="shared" si="12"/>
        <v>547</v>
      </c>
      <c r="EK14" s="227">
        <f t="shared" si="5"/>
        <v>103</v>
      </c>
      <c r="EL14" s="101">
        <f t="shared" si="6"/>
        <v>103</v>
      </c>
      <c r="EM14" s="141">
        <f t="shared" ref="EM14:EM20" si="14">SUM(E14+J14+O14+T14+Y14+AD14+AI14+AN14+AS14+AX14+BC14+BH14+BM14)</f>
        <v>0</v>
      </c>
      <c r="EN14" s="140">
        <f t="shared" si="1"/>
        <v>731</v>
      </c>
      <c r="EP14" s="467"/>
      <c r="EQ14" s="468"/>
      <c r="ER14" s="468"/>
      <c r="ES14" s="259"/>
      <c r="ET14" s="259"/>
      <c r="EU14" s="259"/>
      <c r="EV14" s="237"/>
      <c r="EW14" s="259"/>
      <c r="EX14" s="259"/>
      <c r="EY14" s="259"/>
      <c r="EZ14" s="259"/>
      <c r="FA14" s="469"/>
      <c r="FB14" s="466"/>
      <c r="FC14" s="466"/>
      <c r="FD14" s="466"/>
      <c r="FE14" s="466"/>
      <c r="FF14" s="465"/>
      <c r="FG14" s="466"/>
      <c r="FH14" s="466"/>
      <c r="FI14" s="466"/>
      <c r="FJ14" s="466"/>
      <c r="FK14" s="465"/>
      <c r="FL14" s="466"/>
      <c r="FM14" s="466"/>
      <c r="FN14" s="466"/>
      <c r="FO14" s="466"/>
      <c r="FP14" s="465"/>
      <c r="FQ14" s="466"/>
      <c r="FR14" s="466"/>
      <c r="FS14" s="466"/>
      <c r="FT14" s="466"/>
      <c r="FU14" s="469"/>
      <c r="FV14" s="466"/>
      <c r="FW14" s="466"/>
      <c r="FX14" s="466"/>
      <c r="FY14" s="466"/>
    </row>
    <row r="15" spans="1:181" ht="12" customHeight="1" x14ac:dyDescent="0.2">
      <c r="A15" s="42" t="s">
        <v>25</v>
      </c>
      <c r="B15" s="8">
        <v>14</v>
      </c>
      <c r="C15" s="7">
        <v>179</v>
      </c>
      <c r="D15" s="4">
        <f t="shared" si="7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8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9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0"/>
        <v>5</v>
      </c>
      <c r="T15" s="89">
        <v>0</v>
      </c>
      <c r="U15" s="57">
        <f t="shared" si="11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71">
        <f t="shared" si="13"/>
        <v>46</v>
      </c>
      <c r="EJ15" s="100">
        <f t="shared" si="12"/>
        <v>659</v>
      </c>
      <c r="EK15" s="227">
        <f t="shared" si="5"/>
        <v>72</v>
      </c>
      <c r="EL15" s="100">
        <f t="shared" si="6"/>
        <v>72</v>
      </c>
      <c r="EM15" s="141">
        <f t="shared" si="14"/>
        <v>7</v>
      </c>
      <c r="EN15" s="138">
        <f t="shared" si="1"/>
        <v>705</v>
      </c>
      <c r="EQ15" s="232"/>
      <c r="ER15" s="232"/>
      <c r="ES15" s="259"/>
      <c r="ET15" s="259"/>
      <c r="EU15" s="259"/>
      <c r="EV15" s="237"/>
      <c r="EW15" s="259"/>
      <c r="EX15" s="259"/>
      <c r="EY15" s="259"/>
      <c r="EZ15" s="259"/>
      <c r="FA15" s="469"/>
      <c r="FB15" s="466"/>
      <c r="FC15" s="466"/>
      <c r="FD15" s="466"/>
      <c r="FE15" s="466"/>
      <c r="FF15" s="465"/>
      <c r="FG15" s="466"/>
      <c r="FH15" s="466"/>
      <c r="FI15" s="466"/>
      <c r="FJ15" s="466"/>
      <c r="FK15" s="465"/>
      <c r="FL15" s="466"/>
      <c r="FM15" s="466"/>
      <c r="FN15" s="466"/>
      <c r="FO15" s="466"/>
      <c r="FP15" s="465"/>
      <c r="FQ15" s="466"/>
      <c r="FR15" s="466"/>
      <c r="FS15" s="466"/>
      <c r="FT15" s="466"/>
      <c r="FU15" s="469"/>
      <c r="FV15" s="466"/>
      <c r="FW15" s="466"/>
      <c r="FX15" s="466"/>
      <c r="FY15" s="466"/>
    </row>
    <row r="16" spans="1:181" ht="12" customHeight="1" x14ac:dyDescent="0.2">
      <c r="A16" s="43" t="s">
        <v>26</v>
      </c>
      <c r="B16" s="58">
        <v>35</v>
      </c>
      <c r="C16" s="34">
        <v>168</v>
      </c>
      <c r="D16" s="36">
        <f t="shared" si="7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8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9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0"/>
        <v>-1</v>
      </c>
      <c r="T16" s="34">
        <v>0</v>
      </c>
      <c r="U16" s="59">
        <f t="shared" si="11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71">
        <f t="shared" si="13"/>
        <v>156</v>
      </c>
      <c r="EJ16" s="100">
        <f t="shared" si="12"/>
        <v>644</v>
      </c>
      <c r="EK16" s="227">
        <f t="shared" si="5"/>
        <v>54</v>
      </c>
      <c r="EL16" s="101">
        <f t="shared" si="6"/>
        <v>54</v>
      </c>
      <c r="EM16" s="141">
        <f t="shared" si="14"/>
        <v>21</v>
      </c>
      <c r="EN16" s="140">
        <f t="shared" si="1"/>
        <v>800</v>
      </c>
      <c r="EQ16" s="232"/>
      <c r="ER16" s="232"/>
      <c r="ES16" s="232"/>
      <c r="ET16" s="232"/>
      <c r="EU16" s="232"/>
      <c r="EV16" s="232"/>
      <c r="EW16" s="232"/>
      <c r="EX16" s="232"/>
    </row>
    <row r="17" spans="1:148" ht="12" customHeight="1" x14ac:dyDescent="0.2">
      <c r="A17" s="42" t="s">
        <v>27</v>
      </c>
      <c r="B17" s="8">
        <v>0</v>
      </c>
      <c r="C17" s="7">
        <v>187</v>
      </c>
      <c r="D17" s="4">
        <f t="shared" si="7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8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9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0"/>
        <v>14</v>
      </c>
      <c r="T17" s="7">
        <v>2</v>
      </c>
      <c r="U17" s="57">
        <f t="shared" si="11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71">
        <f t="shared" si="13"/>
        <v>51</v>
      </c>
      <c r="EJ17" s="100">
        <f t="shared" si="12"/>
        <v>658</v>
      </c>
      <c r="EK17" s="227">
        <f t="shared" si="5"/>
        <v>121</v>
      </c>
      <c r="EL17" s="100">
        <f t="shared" si="6"/>
        <v>121</v>
      </c>
      <c r="EM17" s="141">
        <f t="shared" si="14"/>
        <v>24</v>
      </c>
      <c r="EN17" s="138">
        <f t="shared" si="1"/>
        <v>709</v>
      </c>
      <c r="EQ17" s="232"/>
      <c r="ER17" s="232"/>
    </row>
    <row r="18" spans="1:148" ht="12" customHeight="1" x14ac:dyDescent="0.2">
      <c r="A18" s="43" t="s">
        <v>28</v>
      </c>
      <c r="B18" s="58">
        <v>37</v>
      </c>
      <c r="C18" s="34">
        <v>166</v>
      </c>
      <c r="D18" s="36">
        <f t="shared" si="7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8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9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0"/>
        <v>-3</v>
      </c>
      <c r="T18" s="34">
        <v>10</v>
      </c>
      <c r="U18" s="59">
        <f t="shared" si="11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71">
        <f t="shared" si="13"/>
        <v>167</v>
      </c>
      <c r="EJ18" s="100">
        <f t="shared" si="12"/>
        <v>639</v>
      </c>
      <c r="EK18" s="227">
        <f t="shared" si="5"/>
        <v>46</v>
      </c>
      <c r="EL18" s="101">
        <f t="shared" si="6"/>
        <v>46</v>
      </c>
      <c r="EM18" s="141">
        <f t="shared" si="14"/>
        <v>72</v>
      </c>
      <c r="EN18" s="140">
        <f>SUM(EI18+EJ18)</f>
        <v>806</v>
      </c>
    </row>
    <row r="19" spans="1:148" ht="12" customHeight="1" x14ac:dyDescent="0.2">
      <c r="A19" s="42" t="s">
        <v>29</v>
      </c>
      <c r="B19" s="8">
        <v>9</v>
      </c>
      <c r="C19" s="7">
        <v>183</v>
      </c>
      <c r="D19" s="4">
        <f t="shared" si="7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8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9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0"/>
        <v>2</v>
      </c>
      <c r="T19" s="7">
        <v>18</v>
      </c>
      <c r="U19" s="57">
        <f t="shared" si="11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71">
        <f t="shared" si="13"/>
        <v>46</v>
      </c>
      <c r="EJ19" s="100">
        <f t="shared" si="12"/>
        <v>667</v>
      </c>
      <c r="EK19" s="227">
        <f t="shared" si="5"/>
        <v>67</v>
      </c>
      <c r="EL19" s="100">
        <f t="shared" si="6"/>
        <v>67</v>
      </c>
      <c r="EM19" s="141">
        <f t="shared" si="14"/>
        <v>88</v>
      </c>
      <c r="EN19" s="138">
        <f>SUM(EI19+EJ19)</f>
        <v>713</v>
      </c>
    </row>
    <row r="20" spans="1:148" ht="12" customHeight="1" x14ac:dyDescent="0.2">
      <c r="A20" s="42" t="s">
        <v>30</v>
      </c>
      <c r="B20" s="45">
        <v>0</v>
      </c>
      <c r="C20" s="7">
        <v>132</v>
      </c>
      <c r="D20" s="4">
        <f t="shared" si="7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8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9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0"/>
        <v>2</v>
      </c>
      <c r="T20" s="7">
        <v>9</v>
      </c>
      <c r="U20" s="57">
        <f t="shared" si="11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71">
        <f t="shared" si="13"/>
        <v>254</v>
      </c>
      <c r="EJ20" s="100">
        <f t="shared" si="12"/>
        <v>552</v>
      </c>
      <c r="EK20" s="227">
        <f t="shared" si="5"/>
        <v>73</v>
      </c>
      <c r="EL20" s="100">
        <f t="shared" si="6"/>
        <v>73</v>
      </c>
      <c r="EM20" s="141">
        <f t="shared" si="14"/>
        <v>68</v>
      </c>
      <c r="EN20" s="138">
        <f>SUM(EI20+EJ20)</f>
        <v>806</v>
      </c>
    </row>
    <row r="21" spans="1:148" ht="12" customHeight="1" x14ac:dyDescent="0.2">
      <c r="A21" s="42" t="s">
        <v>31</v>
      </c>
      <c r="B21" s="46">
        <v>0</v>
      </c>
      <c r="C21" s="7">
        <v>107</v>
      </c>
      <c r="D21" s="4">
        <f t="shared" si="7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8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9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0"/>
        <v>-1</v>
      </c>
      <c r="T21" s="7">
        <v>3</v>
      </c>
      <c r="U21" s="57">
        <f t="shared" si="11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71">
        <f t="shared" si="13"/>
        <v>71</v>
      </c>
      <c r="EJ21" s="100">
        <f t="shared" si="12"/>
        <v>590</v>
      </c>
      <c r="EK21" s="227">
        <f t="shared" si="5"/>
        <v>148</v>
      </c>
      <c r="EL21" s="100">
        <f t="shared" si="6"/>
        <v>148</v>
      </c>
      <c r="EM21" s="141">
        <f>SUM(E21+J21+O21+T21+Y21+AD21+AI21+AN21+AS21+AX21+BC21+BH21+BM21)</f>
        <v>45</v>
      </c>
      <c r="EN21" s="138">
        <f>SUM(EI21+EJ21)</f>
        <v>661</v>
      </c>
    </row>
    <row r="22" spans="1:148" ht="12" customHeight="1" x14ac:dyDescent="0.2">
      <c r="A22" s="42" t="s">
        <v>32</v>
      </c>
      <c r="B22" s="46">
        <v>0</v>
      </c>
      <c r="C22" s="7">
        <v>81</v>
      </c>
      <c r="D22" s="4">
        <f t="shared" si="7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8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9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0"/>
        <v>4</v>
      </c>
      <c r="T22" s="7">
        <v>0</v>
      </c>
      <c r="U22" s="57">
        <f t="shared" si="11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71">
        <f t="shared" si="13"/>
        <v>325</v>
      </c>
      <c r="EJ22" s="100">
        <f t="shared" si="12"/>
        <v>533</v>
      </c>
      <c r="EK22" s="227">
        <f t="shared" si="5"/>
        <v>83</v>
      </c>
      <c r="EL22" s="100">
        <f t="shared" si="6"/>
        <v>83</v>
      </c>
      <c r="EM22" s="141">
        <f t="shared" ref="EM22:EM64" si="17">SUM(E22+J22+O22+T22+Y22+AD22+AI22+AN22+AS22+AX22+BC22+BH22+BM22)</f>
        <v>43</v>
      </c>
      <c r="EN22" s="138">
        <f>SUM(EI22+EJ22)</f>
        <v>858</v>
      </c>
    </row>
    <row r="23" spans="1:148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8">SUM(F22-C23-E22)</f>
        <v>4</v>
      </c>
      <c r="E23" s="7">
        <v>6</v>
      </c>
      <c r="F23" s="44">
        <f t="shared" ref="F23:F29" si="19">SUM(B23+C23)</f>
        <v>62</v>
      </c>
      <c r="G23" s="10">
        <v>0</v>
      </c>
      <c r="H23" s="7">
        <v>91</v>
      </c>
      <c r="I23" s="6">
        <f t="shared" ref="I23:I28" si="20">SUM(K22-H23-J22)</f>
        <v>16</v>
      </c>
      <c r="J23" s="7">
        <v>30</v>
      </c>
      <c r="K23" s="53">
        <f t="shared" ref="K23:K29" si="21">SUM(G23+H23)</f>
        <v>91</v>
      </c>
      <c r="L23" s="187">
        <v>0</v>
      </c>
      <c r="M23" s="7">
        <v>41</v>
      </c>
      <c r="N23" s="6">
        <f t="shared" ref="N23:N29" si="22">SUM(P22-M23-O22)</f>
        <v>2</v>
      </c>
      <c r="O23" s="7">
        <v>7</v>
      </c>
      <c r="P23" s="187">
        <f t="shared" ref="P23:P29" si="23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4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5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6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7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8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71">
        <f t="shared" si="13"/>
        <v>74</v>
      </c>
      <c r="EJ23" s="100">
        <f t="shared" si="12"/>
        <v>678</v>
      </c>
      <c r="EK23" s="227">
        <f t="shared" si="5"/>
        <v>137</v>
      </c>
      <c r="EL23" s="100">
        <f>SUM(EN22-EJ23-EM22)</f>
        <v>137</v>
      </c>
      <c r="EM23" s="141">
        <f t="shared" si="17"/>
        <v>43</v>
      </c>
      <c r="EN23" s="138">
        <f t="shared" ref="EN23:EN33" si="29">SUM(EI23+EJ23)</f>
        <v>752</v>
      </c>
    </row>
    <row r="24" spans="1:148" ht="12" customHeight="1" x14ac:dyDescent="0.2">
      <c r="A24" s="42" t="s">
        <v>34</v>
      </c>
      <c r="B24" s="46">
        <v>0</v>
      </c>
      <c r="C24" s="7">
        <v>50</v>
      </c>
      <c r="D24" s="4">
        <f t="shared" si="18"/>
        <v>6</v>
      </c>
      <c r="E24" s="7">
        <v>12</v>
      </c>
      <c r="F24" s="44">
        <f t="shared" si="19"/>
        <v>50</v>
      </c>
      <c r="G24" s="10">
        <v>0</v>
      </c>
      <c r="H24" s="7">
        <v>66</v>
      </c>
      <c r="I24" s="6">
        <f t="shared" si="20"/>
        <v>-5</v>
      </c>
      <c r="J24" s="7">
        <v>19</v>
      </c>
      <c r="K24" s="53">
        <f t="shared" si="21"/>
        <v>66</v>
      </c>
      <c r="L24" s="187">
        <v>0</v>
      </c>
      <c r="M24" s="7">
        <v>36</v>
      </c>
      <c r="N24" s="6">
        <f t="shared" si="22"/>
        <v>-2</v>
      </c>
      <c r="O24" s="7">
        <v>5</v>
      </c>
      <c r="P24" s="187">
        <f t="shared" si="23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4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5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6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7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8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71">
        <f t="shared" si="13"/>
        <v>413</v>
      </c>
      <c r="EJ24" s="100">
        <f t="shared" si="12"/>
        <v>624</v>
      </c>
      <c r="EK24" s="227">
        <f t="shared" si="5"/>
        <v>85</v>
      </c>
      <c r="EL24" s="100">
        <f>SUM(EN23-EJ24-EM23)</f>
        <v>85</v>
      </c>
      <c r="EM24" s="141">
        <f t="shared" si="17"/>
        <v>37</v>
      </c>
      <c r="EN24" s="138">
        <f t="shared" si="29"/>
        <v>1037</v>
      </c>
    </row>
    <row r="25" spans="1:148" ht="12" customHeight="1" x14ac:dyDescent="0.2">
      <c r="A25" s="42" t="s">
        <v>35</v>
      </c>
      <c r="B25" s="46">
        <v>0</v>
      </c>
      <c r="C25" s="7">
        <v>40</v>
      </c>
      <c r="D25" s="4">
        <f t="shared" si="18"/>
        <v>-2</v>
      </c>
      <c r="E25" s="7">
        <v>14</v>
      </c>
      <c r="F25" s="44">
        <f t="shared" si="19"/>
        <v>40</v>
      </c>
      <c r="G25" s="10">
        <v>0</v>
      </c>
      <c r="H25" s="7">
        <v>44</v>
      </c>
      <c r="I25" s="6">
        <f t="shared" si="20"/>
        <v>3</v>
      </c>
      <c r="J25" s="7">
        <v>17</v>
      </c>
      <c r="K25" s="53">
        <f t="shared" si="21"/>
        <v>44</v>
      </c>
      <c r="L25" s="187">
        <v>0</v>
      </c>
      <c r="M25" s="7">
        <v>27</v>
      </c>
      <c r="N25" s="6">
        <f t="shared" si="22"/>
        <v>4</v>
      </c>
      <c r="O25" s="7">
        <v>3</v>
      </c>
      <c r="P25" s="187">
        <f t="shared" si="23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30">SUM(Z24-W25-Y24)</f>
        <v>64</v>
      </c>
      <c r="Y25" s="102">
        <v>0</v>
      </c>
      <c r="Z25" s="113">
        <f t="shared" si="24"/>
        <v>283</v>
      </c>
      <c r="AA25" s="159">
        <v>1</v>
      </c>
      <c r="AB25" s="102">
        <v>33</v>
      </c>
      <c r="AC25" s="100">
        <f t="shared" ref="AC25:AC40" si="31">SUM(AE24-AB25-AD24)</f>
        <v>9</v>
      </c>
      <c r="AD25" s="102">
        <v>0</v>
      </c>
      <c r="AE25" s="159">
        <f t="shared" si="25"/>
        <v>34</v>
      </c>
      <c r="AF25" s="124">
        <v>17</v>
      </c>
      <c r="AG25" s="102">
        <v>112</v>
      </c>
      <c r="AH25" s="100">
        <f t="shared" ref="AH25:AH40" si="32">SUM(AJ24-AG25-AI24)</f>
        <v>24</v>
      </c>
      <c r="AI25" s="102">
        <v>0</v>
      </c>
      <c r="AJ25" s="113">
        <f t="shared" si="26"/>
        <v>129</v>
      </c>
      <c r="AK25" s="159">
        <v>3</v>
      </c>
      <c r="AL25" s="102">
        <v>56</v>
      </c>
      <c r="AM25" s="100">
        <f t="shared" ref="AM25:AM40" si="33">SUM(AO24-AL25-AN24)</f>
        <v>21</v>
      </c>
      <c r="AN25" s="102">
        <v>0</v>
      </c>
      <c r="AO25" s="159">
        <f t="shared" si="27"/>
        <v>59</v>
      </c>
      <c r="AP25" s="124">
        <v>39</v>
      </c>
      <c r="AQ25" s="102">
        <v>243</v>
      </c>
      <c r="AR25" s="100">
        <f t="shared" ref="AR25:AR40" si="34">SUM(AT24-AQ25-AS24)</f>
        <v>60</v>
      </c>
      <c r="AS25" s="102">
        <v>0</v>
      </c>
      <c r="AT25" s="113">
        <f t="shared" si="28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71">
        <f t="shared" si="13"/>
        <v>80</v>
      </c>
      <c r="EJ25" s="100">
        <f t="shared" si="12"/>
        <v>818</v>
      </c>
      <c r="EK25" s="227">
        <f t="shared" si="5"/>
        <v>182</v>
      </c>
      <c r="EL25" s="100">
        <f t="shared" ref="EL25:EL40" si="35">SUM(EN24-EJ25-EM24)</f>
        <v>182</v>
      </c>
      <c r="EM25" s="141">
        <f t="shared" si="17"/>
        <v>34</v>
      </c>
      <c r="EN25" s="138">
        <f t="shared" si="29"/>
        <v>898</v>
      </c>
    </row>
    <row r="26" spans="1:148" ht="12" customHeight="1" x14ac:dyDescent="0.2">
      <c r="A26" s="42" t="s">
        <v>36</v>
      </c>
      <c r="B26" s="46">
        <v>0</v>
      </c>
      <c r="C26" s="7">
        <v>25</v>
      </c>
      <c r="D26" s="4">
        <f t="shared" si="18"/>
        <v>1</v>
      </c>
      <c r="E26" s="7">
        <v>13</v>
      </c>
      <c r="F26" s="44">
        <f t="shared" si="19"/>
        <v>25</v>
      </c>
      <c r="G26" s="10">
        <v>0</v>
      </c>
      <c r="H26" s="7">
        <v>22</v>
      </c>
      <c r="I26" s="6">
        <f t="shared" si="20"/>
        <v>5</v>
      </c>
      <c r="J26" s="7">
        <v>6</v>
      </c>
      <c r="K26" s="53">
        <f t="shared" si="21"/>
        <v>22</v>
      </c>
      <c r="L26" s="187">
        <v>0</v>
      </c>
      <c r="M26" s="7">
        <v>22</v>
      </c>
      <c r="N26" s="6">
        <f t="shared" si="22"/>
        <v>2</v>
      </c>
      <c r="O26" s="7">
        <v>9</v>
      </c>
      <c r="P26" s="187">
        <f t="shared" si="23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30"/>
        <v>39</v>
      </c>
      <c r="Y26" s="102">
        <v>0</v>
      </c>
      <c r="Z26" s="113">
        <f t="shared" si="24"/>
        <v>313</v>
      </c>
      <c r="AA26" s="159">
        <v>26</v>
      </c>
      <c r="AB26" s="102">
        <v>29</v>
      </c>
      <c r="AC26" s="100">
        <f t="shared" si="31"/>
        <v>5</v>
      </c>
      <c r="AD26" s="102">
        <v>0</v>
      </c>
      <c r="AE26" s="159">
        <f t="shared" si="25"/>
        <v>55</v>
      </c>
      <c r="AF26" s="124">
        <v>49</v>
      </c>
      <c r="AG26" s="102">
        <v>118</v>
      </c>
      <c r="AH26" s="100">
        <f t="shared" si="32"/>
        <v>11</v>
      </c>
      <c r="AI26" s="102">
        <v>0</v>
      </c>
      <c r="AJ26" s="113">
        <f t="shared" si="26"/>
        <v>167</v>
      </c>
      <c r="AK26" s="159">
        <v>14</v>
      </c>
      <c r="AL26" s="102">
        <v>53</v>
      </c>
      <c r="AM26" s="100">
        <f t="shared" si="33"/>
        <v>6</v>
      </c>
      <c r="AN26" s="102">
        <v>0</v>
      </c>
      <c r="AO26" s="159">
        <f t="shared" si="27"/>
        <v>67</v>
      </c>
      <c r="AP26" s="124">
        <v>111</v>
      </c>
      <c r="AQ26" s="102">
        <v>260</v>
      </c>
      <c r="AR26" s="100">
        <f t="shared" si="34"/>
        <v>22</v>
      </c>
      <c r="AS26" s="102">
        <v>0</v>
      </c>
      <c r="AT26" s="113">
        <f t="shared" si="28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71">
        <f t="shared" si="13"/>
        <v>269</v>
      </c>
      <c r="EJ26" s="100">
        <f t="shared" si="12"/>
        <v>773</v>
      </c>
      <c r="EK26" s="100"/>
      <c r="EL26" s="100">
        <f t="shared" si="35"/>
        <v>91</v>
      </c>
      <c r="EM26" s="141">
        <f t="shared" si="17"/>
        <v>28</v>
      </c>
      <c r="EN26" s="138">
        <f t="shared" si="29"/>
        <v>1042</v>
      </c>
    </row>
    <row r="27" spans="1:148" ht="12" customHeight="1" x14ac:dyDescent="0.2">
      <c r="A27" s="42" t="s">
        <v>37</v>
      </c>
      <c r="B27" s="46">
        <v>0</v>
      </c>
      <c r="C27" s="7">
        <v>10</v>
      </c>
      <c r="D27" s="4">
        <f t="shared" si="18"/>
        <v>2</v>
      </c>
      <c r="E27" s="7">
        <v>3</v>
      </c>
      <c r="F27" s="44">
        <f t="shared" si="19"/>
        <v>10</v>
      </c>
      <c r="G27" s="10">
        <v>0</v>
      </c>
      <c r="H27" s="7">
        <v>11</v>
      </c>
      <c r="I27" s="6">
        <f t="shared" si="20"/>
        <v>5</v>
      </c>
      <c r="J27" s="7">
        <v>4</v>
      </c>
      <c r="K27" s="53">
        <f t="shared" si="21"/>
        <v>11</v>
      </c>
      <c r="L27" s="187">
        <v>0</v>
      </c>
      <c r="M27" s="7">
        <v>8</v>
      </c>
      <c r="N27" s="6">
        <f t="shared" si="22"/>
        <v>5</v>
      </c>
      <c r="O27" s="7">
        <v>11</v>
      </c>
      <c r="P27" s="187">
        <f t="shared" si="23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30"/>
        <v>48</v>
      </c>
      <c r="Y27" s="102">
        <v>12</v>
      </c>
      <c r="Z27" s="113">
        <f t="shared" si="24"/>
        <v>265</v>
      </c>
      <c r="AA27" s="159">
        <v>0</v>
      </c>
      <c r="AB27" s="102">
        <v>46</v>
      </c>
      <c r="AC27" s="100">
        <f t="shared" si="31"/>
        <v>9</v>
      </c>
      <c r="AD27" s="102">
        <v>0</v>
      </c>
      <c r="AE27" s="159">
        <f t="shared" si="25"/>
        <v>46</v>
      </c>
      <c r="AF27" s="124">
        <v>1</v>
      </c>
      <c r="AG27" s="102">
        <v>140</v>
      </c>
      <c r="AH27" s="100">
        <f t="shared" si="32"/>
        <v>27</v>
      </c>
      <c r="AI27" s="102">
        <v>1</v>
      </c>
      <c r="AJ27" s="113">
        <f t="shared" si="26"/>
        <v>141</v>
      </c>
      <c r="AK27" s="159">
        <v>1</v>
      </c>
      <c r="AL27" s="102">
        <v>65</v>
      </c>
      <c r="AM27" s="100">
        <f t="shared" si="33"/>
        <v>2</v>
      </c>
      <c r="AN27" s="102">
        <v>0</v>
      </c>
      <c r="AO27" s="159">
        <f t="shared" si="27"/>
        <v>66</v>
      </c>
      <c r="AP27" s="124">
        <v>0</v>
      </c>
      <c r="AQ27" s="102">
        <v>328</v>
      </c>
      <c r="AR27" s="100">
        <f t="shared" si="34"/>
        <v>43</v>
      </c>
      <c r="AS27" s="102">
        <v>1</v>
      </c>
      <c r="AT27" s="113">
        <f t="shared" si="28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71">
        <f t="shared" si="13"/>
        <v>2</v>
      </c>
      <c r="EJ27" s="100">
        <f t="shared" si="12"/>
        <v>873</v>
      </c>
      <c r="EK27" s="100"/>
      <c r="EL27" s="100">
        <f t="shared" si="35"/>
        <v>141</v>
      </c>
      <c r="EM27" s="141">
        <f t="shared" si="17"/>
        <v>32</v>
      </c>
      <c r="EN27" s="138">
        <f t="shared" si="29"/>
        <v>875</v>
      </c>
    </row>
    <row r="28" spans="1:148" ht="12" customHeight="1" x14ac:dyDescent="0.2">
      <c r="A28" s="42" t="s">
        <v>38</v>
      </c>
      <c r="B28" s="45">
        <v>0</v>
      </c>
      <c r="C28" s="7">
        <v>6</v>
      </c>
      <c r="D28" s="4">
        <f t="shared" si="18"/>
        <v>1</v>
      </c>
      <c r="E28" s="7">
        <v>2</v>
      </c>
      <c r="F28" s="44">
        <f t="shared" si="19"/>
        <v>6</v>
      </c>
      <c r="G28" s="8">
        <v>0</v>
      </c>
      <c r="H28" s="7">
        <v>6</v>
      </c>
      <c r="I28" s="6">
        <f t="shared" si="20"/>
        <v>1</v>
      </c>
      <c r="J28" s="7">
        <v>3</v>
      </c>
      <c r="K28" s="53">
        <f t="shared" si="21"/>
        <v>6</v>
      </c>
      <c r="L28" s="187">
        <v>0</v>
      </c>
      <c r="M28" s="7">
        <v>0</v>
      </c>
      <c r="N28" s="6">
        <f t="shared" si="22"/>
        <v>-3</v>
      </c>
      <c r="O28" s="7">
        <v>0</v>
      </c>
      <c r="P28" s="187">
        <f t="shared" si="23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30"/>
        <v>29</v>
      </c>
      <c r="Y28" s="102">
        <v>19</v>
      </c>
      <c r="Z28" s="113">
        <f t="shared" si="24"/>
        <v>288</v>
      </c>
      <c r="AA28" s="159">
        <v>38</v>
      </c>
      <c r="AB28" s="102">
        <v>48</v>
      </c>
      <c r="AC28" s="105">
        <f t="shared" si="31"/>
        <v>-2</v>
      </c>
      <c r="AD28" s="102">
        <v>1</v>
      </c>
      <c r="AE28" s="159">
        <f t="shared" si="25"/>
        <v>86</v>
      </c>
      <c r="AF28" s="124">
        <v>59</v>
      </c>
      <c r="AG28" s="102">
        <v>128</v>
      </c>
      <c r="AH28" s="100">
        <f t="shared" si="32"/>
        <v>12</v>
      </c>
      <c r="AI28" s="102">
        <v>6</v>
      </c>
      <c r="AJ28" s="113">
        <f t="shared" si="26"/>
        <v>187</v>
      </c>
      <c r="AK28" s="159">
        <v>45</v>
      </c>
      <c r="AL28" s="102">
        <v>62</v>
      </c>
      <c r="AM28" s="100">
        <f t="shared" si="33"/>
        <v>4</v>
      </c>
      <c r="AN28" s="102">
        <v>13</v>
      </c>
      <c r="AO28" s="159">
        <f t="shared" si="27"/>
        <v>107</v>
      </c>
      <c r="AP28" s="124">
        <v>106</v>
      </c>
      <c r="AQ28" s="102">
        <v>306</v>
      </c>
      <c r="AR28" s="100">
        <f t="shared" si="34"/>
        <v>21</v>
      </c>
      <c r="AS28" s="102">
        <v>20</v>
      </c>
      <c r="AT28" s="113">
        <f t="shared" si="28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71">
        <f t="shared" si="13"/>
        <v>312</v>
      </c>
      <c r="EJ28" s="100">
        <f t="shared" si="12"/>
        <v>780</v>
      </c>
      <c r="EK28" s="100"/>
      <c r="EL28" s="100">
        <f t="shared" si="35"/>
        <v>63</v>
      </c>
      <c r="EM28" s="141">
        <f t="shared" si="17"/>
        <v>64</v>
      </c>
      <c r="EN28" s="138">
        <f t="shared" si="29"/>
        <v>1092</v>
      </c>
    </row>
    <row r="29" spans="1:148" ht="12" customHeight="1" x14ac:dyDescent="0.2">
      <c r="A29" s="42" t="s">
        <v>39</v>
      </c>
      <c r="B29" s="47">
        <v>0</v>
      </c>
      <c r="C29" s="7">
        <v>3</v>
      </c>
      <c r="D29" s="4">
        <f t="shared" si="18"/>
        <v>1</v>
      </c>
      <c r="E29" s="7">
        <v>0</v>
      </c>
      <c r="F29" s="44">
        <f t="shared" si="19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1"/>
        <v>3</v>
      </c>
      <c r="L29" s="183">
        <v>0</v>
      </c>
      <c r="M29" s="7">
        <v>1</v>
      </c>
      <c r="N29" s="6">
        <f t="shared" si="22"/>
        <v>-1</v>
      </c>
      <c r="O29" s="7">
        <v>1</v>
      </c>
      <c r="P29" s="187">
        <f t="shared" si="23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30"/>
        <v>36</v>
      </c>
      <c r="Y29" s="102">
        <v>17</v>
      </c>
      <c r="Z29" s="113">
        <f t="shared" si="24"/>
        <v>254</v>
      </c>
      <c r="AA29" s="159">
        <v>0</v>
      </c>
      <c r="AB29" s="102">
        <v>70</v>
      </c>
      <c r="AC29" s="100">
        <f t="shared" si="31"/>
        <v>15</v>
      </c>
      <c r="AD29" s="102">
        <v>8</v>
      </c>
      <c r="AE29" s="159">
        <f t="shared" si="25"/>
        <v>70</v>
      </c>
      <c r="AF29" s="124">
        <v>43</v>
      </c>
      <c r="AG29" s="102">
        <v>158</v>
      </c>
      <c r="AH29" s="100">
        <f t="shared" si="32"/>
        <v>23</v>
      </c>
      <c r="AI29" s="102">
        <v>8</v>
      </c>
      <c r="AJ29" s="113">
        <f t="shared" si="26"/>
        <v>201</v>
      </c>
      <c r="AK29" s="159">
        <v>0</v>
      </c>
      <c r="AL29" s="102">
        <v>75</v>
      </c>
      <c r="AM29" s="100">
        <f t="shared" si="33"/>
        <v>19</v>
      </c>
      <c r="AN29" s="102">
        <v>6</v>
      </c>
      <c r="AO29" s="159">
        <f t="shared" si="27"/>
        <v>75</v>
      </c>
      <c r="AP29" s="124">
        <v>45</v>
      </c>
      <c r="AQ29" s="102">
        <v>350</v>
      </c>
      <c r="AR29" s="100">
        <f t="shared" si="34"/>
        <v>42</v>
      </c>
      <c r="AS29" s="102">
        <v>20</v>
      </c>
      <c r="AT29" s="113">
        <f t="shared" si="28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71">
        <f t="shared" si="13"/>
        <v>109</v>
      </c>
      <c r="EJ29" s="100">
        <f t="shared" si="12"/>
        <v>893</v>
      </c>
      <c r="EK29" s="100"/>
      <c r="EL29" s="100">
        <f t="shared" si="35"/>
        <v>135</v>
      </c>
      <c r="EM29" s="141">
        <f t="shared" si="17"/>
        <v>63</v>
      </c>
      <c r="EN29" s="138">
        <f t="shared" si="29"/>
        <v>1002</v>
      </c>
    </row>
    <row r="30" spans="1:148" ht="12" customHeight="1" x14ac:dyDescent="0.2">
      <c r="A30" s="42" t="s">
        <v>40</v>
      </c>
      <c r="B30" s="47">
        <v>0</v>
      </c>
      <c r="C30" s="7">
        <v>0</v>
      </c>
      <c r="D30" s="4">
        <f t="shared" si="18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30"/>
        <v>8</v>
      </c>
      <c r="Y30" s="102">
        <v>15</v>
      </c>
      <c r="Z30" s="113">
        <f t="shared" si="24"/>
        <v>309</v>
      </c>
      <c r="AA30" s="175">
        <v>50</v>
      </c>
      <c r="AB30" s="102">
        <v>66</v>
      </c>
      <c r="AC30" s="105">
        <f t="shared" si="31"/>
        <v>-4</v>
      </c>
      <c r="AD30" s="102">
        <v>5</v>
      </c>
      <c r="AE30" s="159">
        <f t="shared" si="25"/>
        <v>116</v>
      </c>
      <c r="AF30" s="126">
        <v>108</v>
      </c>
      <c r="AG30" s="102">
        <v>178</v>
      </c>
      <c r="AH30" s="100">
        <f t="shared" si="32"/>
        <v>15</v>
      </c>
      <c r="AI30" s="102">
        <v>1</v>
      </c>
      <c r="AJ30" s="113">
        <f t="shared" si="26"/>
        <v>286</v>
      </c>
      <c r="AK30" s="175">
        <v>57</v>
      </c>
      <c r="AL30" s="102">
        <v>63</v>
      </c>
      <c r="AM30" s="100">
        <f t="shared" si="33"/>
        <v>6</v>
      </c>
      <c r="AN30" s="102">
        <v>1</v>
      </c>
      <c r="AO30" s="159">
        <f t="shared" si="27"/>
        <v>120</v>
      </c>
      <c r="AP30" s="126">
        <v>127</v>
      </c>
      <c r="AQ30" s="102">
        <v>327</v>
      </c>
      <c r="AR30" s="100">
        <f t="shared" si="34"/>
        <v>48</v>
      </c>
      <c r="AS30" s="102">
        <v>20</v>
      </c>
      <c r="AT30" s="113">
        <f t="shared" si="28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71">
        <f t="shared" si="13"/>
        <v>422</v>
      </c>
      <c r="EJ30" s="100">
        <f t="shared" si="12"/>
        <v>863</v>
      </c>
      <c r="EK30" s="100"/>
      <c r="EL30" s="100">
        <f t="shared" si="35"/>
        <v>76</v>
      </c>
      <c r="EM30" s="141">
        <f t="shared" si="17"/>
        <v>42</v>
      </c>
      <c r="EN30" s="138">
        <f t="shared" si="29"/>
        <v>1285</v>
      </c>
    </row>
    <row r="31" spans="1:148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30"/>
        <v>61</v>
      </c>
      <c r="Y31" s="102">
        <v>27</v>
      </c>
      <c r="Z31" s="113">
        <f t="shared" si="24"/>
        <v>238</v>
      </c>
      <c r="AA31" s="175">
        <v>15</v>
      </c>
      <c r="AB31" s="102">
        <v>79</v>
      </c>
      <c r="AC31" s="100">
        <f t="shared" si="31"/>
        <v>32</v>
      </c>
      <c r="AD31" s="102">
        <v>5</v>
      </c>
      <c r="AE31" s="159">
        <f t="shared" si="25"/>
        <v>94</v>
      </c>
      <c r="AF31" s="126">
        <v>35</v>
      </c>
      <c r="AG31" s="102">
        <v>242</v>
      </c>
      <c r="AH31" s="100">
        <f t="shared" si="32"/>
        <v>43</v>
      </c>
      <c r="AI31" s="102">
        <v>10</v>
      </c>
      <c r="AJ31" s="113">
        <f t="shared" si="26"/>
        <v>277</v>
      </c>
      <c r="AK31" s="175">
        <v>20</v>
      </c>
      <c r="AL31" s="102">
        <v>92</v>
      </c>
      <c r="AM31" s="100">
        <f t="shared" si="33"/>
        <v>27</v>
      </c>
      <c r="AN31" s="102">
        <v>3</v>
      </c>
      <c r="AO31" s="159">
        <f t="shared" si="27"/>
        <v>112</v>
      </c>
      <c r="AP31" s="126">
        <v>43</v>
      </c>
      <c r="AQ31" s="102">
        <v>323</v>
      </c>
      <c r="AR31" s="100">
        <f t="shared" si="34"/>
        <v>111</v>
      </c>
      <c r="AS31" s="102">
        <v>29</v>
      </c>
      <c r="AT31" s="113">
        <f t="shared" si="28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71">
        <f t="shared" si="13"/>
        <v>118</v>
      </c>
      <c r="EJ31" s="100">
        <f t="shared" si="12"/>
        <v>969</v>
      </c>
      <c r="EK31" s="100"/>
      <c r="EL31" s="100">
        <f t="shared" si="35"/>
        <v>274</v>
      </c>
      <c r="EM31" s="141">
        <f t="shared" si="17"/>
        <v>74</v>
      </c>
      <c r="EN31" s="138">
        <f t="shared" si="29"/>
        <v>1087</v>
      </c>
    </row>
    <row r="32" spans="1:148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30"/>
        <v>27</v>
      </c>
      <c r="Y32" s="102">
        <v>19</v>
      </c>
      <c r="Z32" s="113">
        <f t="shared" si="24"/>
        <v>226</v>
      </c>
      <c r="AA32" s="175">
        <v>49</v>
      </c>
      <c r="AB32" s="102">
        <v>66</v>
      </c>
      <c r="AC32" s="100">
        <f t="shared" si="31"/>
        <v>23</v>
      </c>
      <c r="AD32" s="102">
        <v>1</v>
      </c>
      <c r="AE32" s="159">
        <f t="shared" si="25"/>
        <v>115</v>
      </c>
      <c r="AF32" s="126">
        <v>135</v>
      </c>
      <c r="AG32" s="102">
        <v>235</v>
      </c>
      <c r="AH32" s="100">
        <f t="shared" si="32"/>
        <v>32</v>
      </c>
      <c r="AI32" s="102">
        <v>7</v>
      </c>
      <c r="AJ32" s="113">
        <f t="shared" si="26"/>
        <v>370</v>
      </c>
      <c r="AK32" s="175">
        <v>62</v>
      </c>
      <c r="AL32" s="102">
        <v>81</v>
      </c>
      <c r="AM32" s="100">
        <f t="shared" si="33"/>
        <v>28</v>
      </c>
      <c r="AN32" s="102">
        <v>7</v>
      </c>
      <c r="AO32" s="159">
        <f t="shared" si="27"/>
        <v>143</v>
      </c>
      <c r="AP32" s="126">
        <v>133</v>
      </c>
      <c r="AQ32" s="102">
        <v>282</v>
      </c>
      <c r="AR32" s="100">
        <f t="shared" si="34"/>
        <v>55</v>
      </c>
      <c r="AS32" s="102">
        <v>47</v>
      </c>
      <c r="AT32" s="113">
        <f t="shared" si="28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71">
        <f t="shared" si="13"/>
        <v>421</v>
      </c>
      <c r="EJ32" s="100">
        <f t="shared" si="12"/>
        <v>848</v>
      </c>
      <c r="EK32" s="100"/>
      <c r="EL32" s="100">
        <f t="shared" si="35"/>
        <v>165</v>
      </c>
      <c r="EM32" s="141">
        <f t="shared" si="17"/>
        <v>81</v>
      </c>
      <c r="EN32" s="138">
        <f t="shared" si="29"/>
        <v>1269</v>
      </c>
    </row>
    <row r="33" spans="1:154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30"/>
        <v>38</v>
      </c>
      <c r="Y33" s="102">
        <v>18</v>
      </c>
      <c r="Z33" s="113">
        <f t="shared" si="24"/>
        <v>203</v>
      </c>
      <c r="AA33" s="175">
        <v>0</v>
      </c>
      <c r="AB33" s="102">
        <v>93</v>
      </c>
      <c r="AC33" s="100">
        <f t="shared" si="31"/>
        <v>21</v>
      </c>
      <c r="AD33" s="102">
        <v>9</v>
      </c>
      <c r="AE33" s="159">
        <f t="shared" si="25"/>
        <v>93</v>
      </c>
      <c r="AF33" s="126">
        <v>53</v>
      </c>
      <c r="AG33" s="102">
        <v>298</v>
      </c>
      <c r="AH33" s="100">
        <f t="shared" si="32"/>
        <v>65</v>
      </c>
      <c r="AI33" s="102">
        <v>29</v>
      </c>
      <c r="AJ33" s="113">
        <f t="shared" si="26"/>
        <v>351</v>
      </c>
      <c r="AK33" s="175">
        <v>0</v>
      </c>
      <c r="AL33" s="102">
        <v>118</v>
      </c>
      <c r="AM33" s="100">
        <f t="shared" si="33"/>
        <v>18</v>
      </c>
      <c r="AN33" s="102">
        <v>5</v>
      </c>
      <c r="AO33" s="159">
        <f t="shared" si="27"/>
        <v>118</v>
      </c>
      <c r="AP33" s="126">
        <v>47</v>
      </c>
      <c r="AQ33" s="102">
        <v>292</v>
      </c>
      <c r="AR33" s="100">
        <f t="shared" si="34"/>
        <v>76</v>
      </c>
      <c r="AS33" s="102">
        <v>27</v>
      </c>
      <c r="AT33" s="113">
        <f t="shared" si="28"/>
        <v>339</v>
      </c>
      <c r="AU33" s="175">
        <v>89</v>
      </c>
      <c r="AV33" s="103">
        <v>0</v>
      </c>
      <c r="AW33" s="100">
        <f t="shared" ref="AW33:AW40" si="36">SUM(AY32-AV33-AX32)</f>
        <v>0</v>
      </c>
      <c r="AX33" s="102">
        <v>0</v>
      </c>
      <c r="AY33" s="159">
        <f t="shared" ref="AY33:AY46" si="37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71">
        <f t="shared" si="13"/>
        <v>223</v>
      </c>
      <c r="EJ33" s="100">
        <f t="shared" si="12"/>
        <v>970</v>
      </c>
      <c r="EK33" s="100"/>
      <c r="EL33" s="100">
        <f t="shared" si="35"/>
        <v>218</v>
      </c>
      <c r="EM33" s="141">
        <f t="shared" si="17"/>
        <v>88</v>
      </c>
      <c r="EN33" s="138">
        <f t="shared" si="29"/>
        <v>1193</v>
      </c>
    </row>
    <row r="34" spans="1:154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30"/>
        <v>26</v>
      </c>
      <c r="Y34" s="102">
        <v>19</v>
      </c>
      <c r="Z34" s="113">
        <f t="shared" si="24"/>
        <v>247</v>
      </c>
      <c r="AA34" s="175">
        <v>52</v>
      </c>
      <c r="AB34" s="102">
        <v>74</v>
      </c>
      <c r="AC34" s="100">
        <f t="shared" si="31"/>
        <v>10</v>
      </c>
      <c r="AD34" s="102">
        <v>5</v>
      </c>
      <c r="AE34" s="159">
        <f t="shared" ref="AE34:AE61" si="38">SUM(AA34+AB34)</f>
        <v>126</v>
      </c>
      <c r="AF34" s="126">
        <v>138</v>
      </c>
      <c r="AG34" s="102">
        <v>308</v>
      </c>
      <c r="AH34" s="100">
        <f t="shared" si="32"/>
        <v>14</v>
      </c>
      <c r="AI34" s="102">
        <v>21</v>
      </c>
      <c r="AJ34" s="113">
        <f t="shared" ref="AJ34:AJ61" si="39">SUM(AF34+AG34)</f>
        <v>446</v>
      </c>
      <c r="AK34" s="175">
        <v>85</v>
      </c>
      <c r="AL34" s="102">
        <v>100</v>
      </c>
      <c r="AM34" s="100">
        <f t="shared" si="33"/>
        <v>13</v>
      </c>
      <c r="AN34" s="102">
        <v>1</v>
      </c>
      <c r="AO34" s="159">
        <f t="shared" ref="AO34:AO61" si="40">SUM(AK34+AL34)</f>
        <v>185</v>
      </c>
      <c r="AP34" s="126">
        <v>140</v>
      </c>
      <c r="AQ34" s="102">
        <v>283</v>
      </c>
      <c r="AR34" s="100">
        <f t="shared" si="34"/>
        <v>29</v>
      </c>
      <c r="AS34" s="102">
        <v>29</v>
      </c>
      <c r="AT34" s="113">
        <f t="shared" ref="AT34:AT46" si="41">SUM(AP34+AQ34)</f>
        <v>423</v>
      </c>
      <c r="AU34" s="175">
        <v>150</v>
      </c>
      <c r="AV34" s="103">
        <v>86</v>
      </c>
      <c r="AW34" s="100">
        <f t="shared" si="36"/>
        <v>3</v>
      </c>
      <c r="AX34" s="102">
        <v>0</v>
      </c>
      <c r="AY34" s="159">
        <f t="shared" si="37"/>
        <v>236</v>
      </c>
      <c r="AZ34" s="126">
        <v>89</v>
      </c>
      <c r="BA34" s="103">
        <v>0</v>
      </c>
      <c r="BB34" s="100">
        <f t="shared" ref="BB34:BB40" si="42">SUM(BD33-BA34-BC33)</f>
        <v>0</v>
      </c>
      <c r="BC34" s="102">
        <v>0</v>
      </c>
      <c r="BD34" s="113">
        <f t="shared" ref="BD34:BD46" si="43">SUM(AZ34+BA34)</f>
        <v>89</v>
      </c>
      <c r="BE34" s="175">
        <v>70</v>
      </c>
      <c r="BF34" s="102">
        <v>0</v>
      </c>
      <c r="BG34" s="100">
        <f t="shared" ref="BG34:BG40" si="44">SUM(BI33-BF34-BH33)</f>
        <v>0</v>
      </c>
      <c r="BH34" s="102">
        <v>0</v>
      </c>
      <c r="BI34" s="159">
        <f t="shared" ref="BI34:BI46" si="45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71">
        <f t="shared" si="13"/>
        <v>812</v>
      </c>
      <c r="EJ34" s="100">
        <f t="shared" si="12"/>
        <v>1010</v>
      </c>
      <c r="EK34" s="100"/>
      <c r="EL34" s="100">
        <f t="shared" si="35"/>
        <v>95</v>
      </c>
      <c r="EM34" s="141">
        <f t="shared" si="17"/>
        <v>75</v>
      </c>
      <c r="EN34" s="138">
        <f t="shared" ref="EN34:EN46" si="46">SUM(EI34+EJ34)</f>
        <v>1822</v>
      </c>
    </row>
    <row r="35" spans="1:154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30"/>
        <v>58</v>
      </c>
      <c r="Y35" s="102">
        <v>18</v>
      </c>
      <c r="Z35" s="113">
        <f t="shared" ref="Z35:Z46" si="47">SUM(V35+W35)</f>
        <v>196</v>
      </c>
      <c r="AA35" s="175">
        <v>13</v>
      </c>
      <c r="AB35" s="102">
        <v>94</v>
      </c>
      <c r="AC35" s="100">
        <f t="shared" si="31"/>
        <v>27</v>
      </c>
      <c r="AD35" s="102">
        <v>4</v>
      </c>
      <c r="AE35" s="159">
        <f t="shared" si="38"/>
        <v>107</v>
      </c>
      <c r="AF35" s="126">
        <v>95</v>
      </c>
      <c r="AG35" s="102">
        <v>395</v>
      </c>
      <c r="AH35" s="100">
        <f t="shared" si="32"/>
        <v>30</v>
      </c>
      <c r="AI35" s="102">
        <v>3</v>
      </c>
      <c r="AJ35" s="113">
        <f t="shared" si="39"/>
        <v>490</v>
      </c>
      <c r="AK35" s="175">
        <v>20</v>
      </c>
      <c r="AL35" s="102">
        <v>139</v>
      </c>
      <c r="AM35" s="100">
        <f t="shared" si="33"/>
        <v>45</v>
      </c>
      <c r="AN35" s="102">
        <v>3</v>
      </c>
      <c r="AO35" s="159">
        <f t="shared" si="40"/>
        <v>159</v>
      </c>
      <c r="AP35" s="126">
        <v>48</v>
      </c>
      <c r="AQ35" s="102">
        <v>352</v>
      </c>
      <c r="AR35" s="100">
        <f t="shared" si="34"/>
        <v>42</v>
      </c>
      <c r="AS35" s="102">
        <v>9</v>
      </c>
      <c r="AT35" s="113">
        <f t="shared" si="41"/>
        <v>400</v>
      </c>
      <c r="AU35" s="175">
        <v>101</v>
      </c>
      <c r="AV35" s="103">
        <v>209</v>
      </c>
      <c r="AW35" s="100">
        <f t="shared" si="36"/>
        <v>27</v>
      </c>
      <c r="AX35" s="102">
        <v>0</v>
      </c>
      <c r="AY35" s="159">
        <f t="shared" si="37"/>
        <v>310</v>
      </c>
      <c r="AZ35" s="126">
        <v>50</v>
      </c>
      <c r="BA35" s="103">
        <v>53</v>
      </c>
      <c r="BB35" s="100">
        <f t="shared" si="42"/>
        <v>36</v>
      </c>
      <c r="BC35" s="102">
        <v>0</v>
      </c>
      <c r="BD35" s="113">
        <f t="shared" si="43"/>
        <v>103</v>
      </c>
      <c r="BE35" s="175">
        <v>53</v>
      </c>
      <c r="BF35" s="102">
        <v>56</v>
      </c>
      <c r="BG35" s="100">
        <f t="shared" si="44"/>
        <v>14</v>
      </c>
      <c r="BH35" s="102">
        <v>0</v>
      </c>
      <c r="BI35" s="159">
        <f t="shared" si="45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71">
        <f t="shared" si="13"/>
        <v>406</v>
      </c>
      <c r="EJ35" s="100">
        <f t="shared" si="12"/>
        <v>1468</v>
      </c>
      <c r="EK35" s="100"/>
      <c r="EL35" s="100">
        <f t="shared" si="35"/>
        <v>279</v>
      </c>
      <c r="EM35" s="141">
        <f t="shared" si="17"/>
        <v>37</v>
      </c>
      <c r="EN35" s="138">
        <f t="shared" si="46"/>
        <v>1874</v>
      </c>
    </row>
    <row r="36" spans="1:154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30"/>
        <v>9</v>
      </c>
      <c r="Y36" s="102">
        <v>24</v>
      </c>
      <c r="Z36" s="113">
        <f t="shared" si="47"/>
        <v>260</v>
      </c>
      <c r="AA36" s="175">
        <v>43</v>
      </c>
      <c r="AB36" s="102">
        <v>91</v>
      </c>
      <c r="AC36" s="100">
        <f t="shared" si="31"/>
        <v>12</v>
      </c>
      <c r="AD36" s="102">
        <v>4</v>
      </c>
      <c r="AE36" s="159">
        <f t="shared" si="38"/>
        <v>134</v>
      </c>
      <c r="AF36" s="126">
        <v>132</v>
      </c>
      <c r="AG36" s="102">
        <v>449</v>
      </c>
      <c r="AH36" s="100">
        <f t="shared" si="32"/>
        <v>38</v>
      </c>
      <c r="AI36" s="102">
        <v>18</v>
      </c>
      <c r="AJ36" s="113">
        <f t="shared" si="39"/>
        <v>581</v>
      </c>
      <c r="AK36" s="175">
        <v>98</v>
      </c>
      <c r="AL36" s="102">
        <v>136</v>
      </c>
      <c r="AM36" s="100">
        <f t="shared" si="33"/>
        <v>20</v>
      </c>
      <c r="AN36" s="102">
        <v>5</v>
      </c>
      <c r="AO36" s="159">
        <f t="shared" si="40"/>
        <v>234</v>
      </c>
      <c r="AP36" s="126">
        <v>136</v>
      </c>
      <c r="AQ36" s="102">
        <v>351</v>
      </c>
      <c r="AR36" s="100">
        <f t="shared" si="34"/>
        <v>40</v>
      </c>
      <c r="AS36" s="102">
        <v>0</v>
      </c>
      <c r="AT36" s="113">
        <f t="shared" si="41"/>
        <v>487</v>
      </c>
      <c r="AU36" s="175">
        <v>92</v>
      </c>
      <c r="AV36" s="103">
        <v>286</v>
      </c>
      <c r="AW36" s="100">
        <f t="shared" si="36"/>
        <v>24</v>
      </c>
      <c r="AX36" s="102">
        <v>0</v>
      </c>
      <c r="AY36" s="159">
        <f t="shared" si="37"/>
        <v>378</v>
      </c>
      <c r="AZ36" s="126">
        <v>88</v>
      </c>
      <c r="BA36" s="103">
        <v>81</v>
      </c>
      <c r="BB36" s="100">
        <f t="shared" si="42"/>
        <v>22</v>
      </c>
      <c r="BC36" s="102">
        <v>0</v>
      </c>
      <c r="BD36" s="113">
        <f t="shared" si="43"/>
        <v>169</v>
      </c>
      <c r="BE36" s="175">
        <v>41</v>
      </c>
      <c r="BF36" s="102">
        <v>89</v>
      </c>
      <c r="BG36" s="100">
        <f t="shared" si="44"/>
        <v>20</v>
      </c>
      <c r="BH36" s="102">
        <v>0</v>
      </c>
      <c r="BI36" s="159">
        <f t="shared" si="45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71">
        <f t="shared" si="13"/>
        <v>721</v>
      </c>
      <c r="EJ36" s="100">
        <f t="shared" si="12"/>
        <v>1652</v>
      </c>
      <c r="EK36" s="100"/>
      <c r="EL36" s="100">
        <f t="shared" si="35"/>
        <v>185</v>
      </c>
      <c r="EM36" s="141">
        <f t="shared" si="17"/>
        <v>51</v>
      </c>
      <c r="EN36" s="138">
        <f t="shared" si="46"/>
        <v>2373</v>
      </c>
    </row>
    <row r="37" spans="1:154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30"/>
        <v>29</v>
      </c>
      <c r="Y37" s="102">
        <v>14</v>
      </c>
      <c r="Z37" s="113">
        <f t="shared" si="47"/>
        <v>214</v>
      </c>
      <c r="AA37" s="175">
        <v>0</v>
      </c>
      <c r="AB37" s="102">
        <v>101</v>
      </c>
      <c r="AC37" s="100">
        <f t="shared" si="31"/>
        <v>29</v>
      </c>
      <c r="AD37" s="102">
        <v>6</v>
      </c>
      <c r="AE37" s="159">
        <f t="shared" si="38"/>
        <v>101</v>
      </c>
      <c r="AF37" s="126">
        <v>97</v>
      </c>
      <c r="AG37" s="102">
        <v>537</v>
      </c>
      <c r="AH37" s="100">
        <f t="shared" si="32"/>
        <v>26</v>
      </c>
      <c r="AI37" s="102">
        <v>14</v>
      </c>
      <c r="AJ37" s="113">
        <f t="shared" si="39"/>
        <v>634</v>
      </c>
      <c r="AK37" s="175">
        <v>47</v>
      </c>
      <c r="AL37" s="102">
        <v>202</v>
      </c>
      <c r="AM37" s="100">
        <f t="shared" si="33"/>
        <v>27</v>
      </c>
      <c r="AN37" s="102">
        <v>12</v>
      </c>
      <c r="AO37" s="159">
        <f t="shared" si="40"/>
        <v>249</v>
      </c>
      <c r="AP37" s="126">
        <v>49</v>
      </c>
      <c r="AQ37" s="102">
        <v>383</v>
      </c>
      <c r="AR37" s="100">
        <f t="shared" si="34"/>
        <v>104</v>
      </c>
      <c r="AS37" s="102">
        <v>17</v>
      </c>
      <c r="AT37" s="113">
        <f t="shared" si="41"/>
        <v>432</v>
      </c>
      <c r="AU37" s="175">
        <v>48</v>
      </c>
      <c r="AV37" s="103">
        <v>358</v>
      </c>
      <c r="AW37" s="100">
        <f t="shared" si="36"/>
        <v>20</v>
      </c>
      <c r="AX37" s="102">
        <v>0</v>
      </c>
      <c r="AY37" s="159">
        <f t="shared" si="37"/>
        <v>406</v>
      </c>
      <c r="AZ37" s="126">
        <v>50</v>
      </c>
      <c r="BA37" s="103">
        <v>153</v>
      </c>
      <c r="BB37" s="100">
        <f t="shared" si="42"/>
        <v>16</v>
      </c>
      <c r="BC37" s="102">
        <v>0</v>
      </c>
      <c r="BD37" s="113">
        <f t="shared" si="43"/>
        <v>203</v>
      </c>
      <c r="BE37" s="175">
        <v>0</v>
      </c>
      <c r="BF37" s="102">
        <v>103</v>
      </c>
      <c r="BG37" s="100">
        <f t="shared" si="44"/>
        <v>27</v>
      </c>
      <c r="BH37" s="102">
        <v>0</v>
      </c>
      <c r="BI37" s="159">
        <f t="shared" si="45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71">
        <f t="shared" si="13"/>
        <v>298</v>
      </c>
      <c r="EJ37" s="100">
        <f t="shared" si="12"/>
        <v>2044</v>
      </c>
      <c r="EK37" s="100"/>
      <c r="EL37" s="100">
        <f t="shared" si="35"/>
        <v>278</v>
      </c>
      <c r="EM37" s="141">
        <f t="shared" si="17"/>
        <v>63</v>
      </c>
      <c r="EN37" s="138">
        <f t="shared" si="46"/>
        <v>2342</v>
      </c>
    </row>
    <row r="38" spans="1:154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30"/>
        <v>21</v>
      </c>
      <c r="Y38" s="102">
        <v>14</v>
      </c>
      <c r="Z38" s="113">
        <f t="shared" si="47"/>
        <v>277</v>
      </c>
      <c r="AA38" s="175">
        <v>74</v>
      </c>
      <c r="AB38" s="102">
        <v>83</v>
      </c>
      <c r="AC38" s="100">
        <f t="shared" si="31"/>
        <v>12</v>
      </c>
      <c r="AD38" s="102">
        <v>8</v>
      </c>
      <c r="AE38" s="159">
        <f t="shared" si="38"/>
        <v>157</v>
      </c>
      <c r="AF38" s="126">
        <v>97</v>
      </c>
      <c r="AG38" s="102">
        <v>571</v>
      </c>
      <c r="AH38" s="100">
        <f t="shared" si="32"/>
        <v>49</v>
      </c>
      <c r="AI38" s="102">
        <v>50</v>
      </c>
      <c r="AJ38" s="113">
        <f t="shared" si="39"/>
        <v>668</v>
      </c>
      <c r="AK38" s="175">
        <v>92</v>
      </c>
      <c r="AL38" s="102">
        <v>194</v>
      </c>
      <c r="AM38" s="100">
        <f t="shared" si="33"/>
        <v>43</v>
      </c>
      <c r="AN38" s="102">
        <v>5</v>
      </c>
      <c r="AO38" s="159">
        <f t="shared" si="40"/>
        <v>286</v>
      </c>
      <c r="AP38" s="126">
        <v>85</v>
      </c>
      <c r="AQ38" s="102">
        <v>354</v>
      </c>
      <c r="AR38" s="100">
        <f t="shared" si="34"/>
        <v>61</v>
      </c>
      <c r="AS38" s="102">
        <v>21</v>
      </c>
      <c r="AT38" s="113">
        <f t="shared" si="41"/>
        <v>439</v>
      </c>
      <c r="AU38" s="175">
        <v>93</v>
      </c>
      <c r="AV38" s="103">
        <v>388</v>
      </c>
      <c r="AW38" s="100">
        <f t="shared" si="36"/>
        <v>18</v>
      </c>
      <c r="AX38" s="102">
        <v>0</v>
      </c>
      <c r="AY38" s="159">
        <f t="shared" si="37"/>
        <v>481</v>
      </c>
      <c r="AZ38" s="126">
        <v>91</v>
      </c>
      <c r="BA38" s="103">
        <v>163</v>
      </c>
      <c r="BB38" s="100">
        <f t="shared" si="42"/>
        <v>40</v>
      </c>
      <c r="BC38" s="102">
        <v>0</v>
      </c>
      <c r="BD38" s="113">
        <f t="shared" si="43"/>
        <v>254</v>
      </c>
      <c r="BE38" s="175">
        <v>43</v>
      </c>
      <c r="BF38" s="102">
        <v>88</v>
      </c>
      <c r="BG38" s="100">
        <f t="shared" si="44"/>
        <v>15</v>
      </c>
      <c r="BH38" s="102">
        <v>0</v>
      </c>
      <c r="BI38" s="159">
        <f t="shared" si="45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71">
        <f t="shared" si="13"/>
        <v>673</v>
      </c>
      <c r="EJ38" s="100">
        <f t="shared" si="12"/>
        <v>2020</v>
      </c>
      <c r="EK38" s="100"/>
      <c r="EL38" s="100">
        <f t="shared" si="35"/>
        <v>259</v>
      </c>
      <c r="EM38" s="141">
        <f t="shared" si="17"/>
        <v>98</v>
      </c>
      <c r="EN38" s="138">
        <f t="shared" si="46"/>
        <v>2693</v>
      </c>
    </row>
    <row r="39" spans="1:154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30"/>
        <v>35</v>
      </c>
      <c r="Y39" s="102">
        <v>6</v>
      </c>
      <c r="Z39" s="113">
        <f t="shared" si="47"/>
        <v>270</v>
      </c>
      <c r="AA39" s="175">
        <v>26</v>
      </c>
      <c r="AB39" s="102">
        <v>118</v>
      </c>
      <c r="AC39" s="100">
        <f t="shared" si="31"/>
        <v>31</v>
      </c>
      <c r="AD39" s="102">
        <v>0</v>
      </c>
      <c r="AE39" s="159">
        <f t="shared" si="38"/>
        <v>144</v>
      </c>
      <c r="AF39" s="126">
        <v>102</v>
      </c>
      <c r="AG39" s="102">
        <v>575</v>
      </c>
      <c r="AH39" s="100">
        <f t="shared" si="32"/>
        <v>43</v>
      </c>
      <c r="AI39" s="102">
        <v>15</v>
      </c>
      <c r="AJ39" s="113">
        <f t="shared" si="39"/>
        <v>677</v>
      </c>
      <c r="AK39" s="175">
        <v>46</v>
      </c>
      <c r="AL39" s="102">
        <v>237</v>
      </c>
      <c r="AM39" s="100">
        <f t="shared" si="33"/>
        <v>44</v>
      </c>
      <c r="AN39" s="102">
        <v>7</v>
      </c>
      <c r="AO39" s="159">
        <f t="shared" si="40"/>
        <v>283</v>
      </c>
      <c r="AP39" s="126">
        <v>43</v>
      </c>
      <c r="AQ39" s="102">
        <v>362</v>
      </c>
      <c r="AR39" s="100">
        <f t="shared" si="34"/>
        <v>56</v>
      </c>
      <c r="AS39" s="102">
        <v>14</v>
      </c>
      <c r="AT39" s="113">
        <f t="shared" si="41"/>
        <v>405</v>
      </c>
      <c r="AU39" s="175">
        <v>46</v>
      </c>
      <c r="AV39" s="103">
        <v>458</v>
      </c>
      <c r="AW39" s="100">
        <f t="shared" si="36"/>
        <v>23</v>
      </c>
      <c r="AX39" s="102">
        <v>0</v>
      </c>
      <c r="AY39" s="159">
        <f t="shared" si="37"/>
        <v>504</v>
      </c>
      <c r="AZ39" s="126">
        <v>42</v>
      </c>
      <c r="BA39" s="103">
        <v>200</v>
      </c>
      <c r="BB39" s="100">
        <f t="shared" si="42"/>
        <v>54</v>
      </c>
      <c r="BC39" s="102">
        <v>0</v>
      </c>
      <c r="BD39" s="113">
        <f t="shared" si="43"/>
        <v>242</v>
      </c>
      <c r="BE39" s="175">
        <v>27</v>
      </c>
      <c r="BF39" s="102">
        <v>104</v>
      </c>
      <c r="BG39" s="100">
        <f t="shared" si="44"/>
        <v>27</v>
      </c>
      <c r="BH39" s="102">
        <v>0</v>
      </c>
      <c r="BI39" s="159">
        <f t="shared" si="45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71">
        <f t="shared" si="13"/>
        <v>374</v>
      </c>
      <c r="EJ39" s="100">
        <f t="shared" si="12"/>
        <v>2282</v>
      </c>
      <c r="EK39" s="100"/>
      <c r="EL39" s="100">
        <f t="shared" si="35"/>
        <v>313</v>
      </c>
      <c r="EM39" s="141">
        <f t="shared" si="17"/>
        <v>42</v>
      </c>
      <c r="EN39" s="138">
        <f t="shared" si="46"/>
        <v>2656</v>
      </c>
    </row>
    <row r="40" spans="1:154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30"/>
        <v>28</v>
      </c>
      <c r="Y40" s="102">
        <v>13</v>
      </c>
      <c r="Z40" s="113">
        <f t="shared" si="47"/>
        <v>314</v>
      </c>
      <c r="AA40" s="175">
        <v>38</v>
      </c>
      <c r="AB40" s="102">
        <v>117</v>
      </c>
      <c r="AC40" s="100">
        <f t="shared" si="31"/>
        <v>27</v>
      </c>
      <c r="AD40" s="102">
        <v>11</v>
      </c>
      <c r="AE40" s="159">
        <f t="shared" si="38"/>
        <v>155</v>
      </c>
      <c r="AF40" s="126">
        <v>126</v>
      </c>
      <c r="AG40" s="102">
        <v>651</v>
      </c>
      <c r="AH40" s="100">
        <f t="shared" si="32"/>
        <v>11</v>
      </c>
      <c r="AI40" s="102">
        <v>54</v>
      </c>
      <c r="AJ40" s="113">
        <f t="shared" si="39"/>
        <v>777</v>
      </c>
      <c r="AK40" s="175">
        <v>81</v>
      </c>
      <c r="AL40" s="102">
        <v>230</v>
      </c>
      <c r="AM40" s="100">
        <f t="shared" si="33"/>
        <v>46</v>
      </c>
      <c r="AN40" s="102">
        <v>10</v>
      </c>
      <c r="AO40" s="159">
        <f t="shared" si="40"/>
        <v>311</v>
      </c>
      <c r="AP40" s="126">
        <v>45</v>
      </c>
      <c r="AQ40" s="102">
        <v>343</v>
      </c>
      <c r="AR40" s="100">
        <f t="shared" si="34"/>
        <v>48</v>
      </c>
      <c r="AS40" s="102">
        <v>15</v>
      </c>
      <c r="AT40" s="113">
        <f t="shared" si="41"/>
        <v>388</v>
      </c>
      <c r="AU40" s="175">
        <v>72</v>
      </c>
      <c r="AV40" s="103">
        <v>481</v>
      </c>
      <c r="AW40" s="100">
        <f t="shared" si="36"/>
        <v>23</v>
      </c>
      <c r="AX40" s="102">
        <v>0</v>
      </c>
      <c r="AY40" s="159">
        <f t="shared" si="37"/>
        <v>553</v>
      </c>
      <c r="AZ40" s="126">
        <v>82</v>
      </c>
      <c r="BA40" s="103">
        <v>199</v>
      </c>
      <c r="BB40" s="100">
        <f t="shared" si="42"/>
        <v>43</v>
      </c>
      <c r="BC40" s="102">
        <v>0</v>
      </c>
      <c r="BD40" s="113">
        <f t="shared" si="43"/>
        <v>281</v>
      </c>
      <c r="BE40" s="175">
        <v>36</v>
      </c>
      <c r="BF40" s="102">
        <v>118</v>
      </c>
      <c r="BG40" s="100">
        <f t="shared" si="44"/>
        <v>13</v>
      </c>
      <c r="BH40" s="102">
        <v>0</v>
      </c>
      <c r="BI40" s="159">
        <f t="shared" si="45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71">
        <f t="shared" si="13"/>
        <v>558</v>
      </c>
      <c r="EJ40" s="100">
        <f t="shared" si="12"/>
        <v>2375</v>
      </c>
      <c r="EK40" s="100"/>
      <c r="EL40" s="100">
        <f t="shared" si="35"/>
        <v>239</v>
      </c>
      <c r="EM40" s="141">
        <f t="shared" si="17"/>
        <v>103</v>
      </c>
      <c r="EN40" s="138">
        <f t="shared" si="46"/>
        <v>2933</v>
      </c>
    </row>
    <row r="41" spans="1:154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8">SUM(Z40-W41-Y40)</f>
        <v>40</v>
      </c>
      <c r="Y41" s="102">
        <v>9</v>
      </c>
      <c r="Z41" s="113">
        <f t="shared" si="47"/>
        <v>308</v>
      </c>
      <c r="AA41" s="175">
        <v>41</v>
      </c>
      <c r="AB41" s="102">
        <v>126</v>
      </c>
      <c r="AC41" s="100">
        <f t="shared" ref="AC41:AC48" si="49">SUM(AE40-AB41-AD40)</f>
        <v>18</v>
      </c>
      <c r="AD41" s="102">
        <v>3</v>
      </c>
      <c r="AE41" s="159">
        <f t="shared" si="38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9"/>
        <v>785</v>
      </c>
      <c r="AK41" s="175">
        <v>44</v>
      </c>
      <c r="AL41" s="102">
        <v>239</v>
      </c>
      <c r="AM41" s="100">
        <f t="shared" ref="AM41:AM48" si="50">SUM(AO40-AL41-AN40)</f>
        <v>62</v>
      </c>
      <c r="AN41" s="102">
        <v>10</v>
      </c>
      <c r="AO41" s="159">
        <f t="shared" si="40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1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7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3"/>
        <v>300</v>
      </c>
      <c r="BE41" s="175">
        <v>42</v>
      </c>
      <c r="BF41" s="102">
        <v>132</v>
      </c>
      <c r="BG41" s="100">
        <f t="shared" ref="BG41:BG46" si="51">SUM(BI40-BF41-BH40)</f>
        <v>22</v>
      </c>
      <c r="BH41" s="102">
        <v>0</v>
      </c>
      <c r="BI41" s="159">
        <f t="shared" si="45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71">
        <f t="shared" si="13"/>
        <v>343</v>
      </c>
      <c r="EJ41" s="100">
        <f t="shared" si="12"/>
        <v>2588</v>
      </c>
      <c r="EK41" s="100"/>
      <c r="EL41" s="100">
        <f t="shared" ref="EL41:EL46" si="52">SUM(EN40-EJ41-EM40)</f>
        <v>242</v>
      </c>
      <c r="EM41" s="141">
        <f t="shared" si="17"/>
        <v>132</v>
      </c>
      <c r="EN41" s="138">
        <f t="shared" si="46"/>
        <v>2931</v>
      </c>
    </row>
    <row r="42" spans="1:154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8"/>
        <v>54</v>
      </c>
      <c r="Y42" s="103">
        <v>11</v>
      </c>
      <c r="Z42" s="112">
        <f t="shared" si="47"/>
        <v>324</v>
      </c>
      <c r="AA42" s="176">
        <v>42</v>
      </c>
      <c r="AB42" s="103">
        <v>115</v>
      </c>
      <c r="AC42" s="101">
        <f t="shared" si="49"/>
        <v>49</v>
      </c>
      <c r="AD42" s="103">
        <v>7</v>
      </c>
      <c r="AE42" s="160">
        <f t="shared" si="38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9"/>
        <v>815</v>
      </c>
      <c r="AK42" s="176">
        <v>77</v>
      </c>
      <c r="AL42" s="103">
        <v>245</v>
      </c>
      <c r="AM42" s="101">
        <f t="shared" si="50"/>
        <v>28</v>
      </c>
      <c r="AN42" s="103">
        <v>14</v>
      </c>
      <c r="AO42" s="160">
        <f t="shared" si="40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1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7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3"/>
        <v>318</v>
      </c>
      <c r="BE42" s="176">
        <v>40</v>
      </c>
      <c r="BF42" s="103">
        <v>140</v>
      </c>
      <c r="BG42" s="101">
        <f t="shared" si="51"/>
        <v>34</v>
      </c>
      <c r="BH42" s="103">
        <v>7</v>
      </c>
      <c r="BI42" s="160">
        <f t="shared" si="45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71">
        <f t="shared" si="13"/>
        <v>567</v>
      </c>
      <c r="EJ42" s="100">
        <f t="shared" si="12"/>
        <v>2440</v>
      </c>
      <c r="EK42" s="100"/>
      <c r="EL42" s="101">
        <f t="shared" si="52"/>
        <v>359</v>
      </c>
      <c r="EM42" s="141">
        <f t="shared" si="17"/>
        <v>180</v>
      </c>
      <c r="EN42" s="140">
        <f t="shared" si="46"/>
        <v>3007</v>
      </c>
    </row>
    <row r="43" spans="1:154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8"/>
        <v>29</v>
      </c>
      <c r="Y43" s="103">
        <v>8</v>
      </c>
      <c r="Z43" s="112">
        <f t="shared" si="47"/>
        <v>326</v>
      </c>
      <c r="AA43" s="176">
        <v>45</v>
      </c>
      <c r="AB43" s="103">
        <v>123</v>
      </c>
      <c r="AC43" s="101">
        <f t="shared" si="49"/>
        <v>27</v>
      </c>
      <c r="AD43" s="103">
        <v>10</v>
      </c>
      <c r="AE43" s="160">
        <f t="shared" si="38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9"/>
        <v>808</v>
      </c>
      <c r="AK43" s="176">
        <v>41</v>
      </c>
      <c r="AL43" s="103">
        <v>257</v>
      </c>
      <c r="AM43" s="101">
        <f t="shared" si="50"/>
        <v>51</v>
      </c>
      <c r="AN43" s="103">
        <v>6</v>
      </c>
      <c r="AO43" s="160">
        <f t="shared" si="40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1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7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3"/>
        <v>311</v>
      </c>
      <c r="BE43" s="176">
        <v>40</v>
      </c>
      <c r="BF43" s="103">
        <v>155</v>
      </c>
      <c r="BG43" s="101">
        <f t="shared" si="51"/>
        <v>18</v>
      </c>
      <c r="BH43" s="103">
        <v>15</v>
      </c>
      <c r="BI43" s="160">
        <f t="shared" si="45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71">
        <f t="shared" si="13"/>
        <v>334</v>
      </c>
      <c r="EJ43" s="100">
        <f t="shared" si="12"/>
        <v>2515</v>
      </c>
      <c r="EK43" s="100"/>
      <c r="EL43" s="101">
        <f t="shared" si="52"/>
        <v>312</v>
      </c>
      <c r="EM43" s="141">
        <f t="shared" si="17"/>
        <v>181</v>
      </c>
      <c r="EN43" s="140">
        <f t="shared" si="46"/>
        <v>2849</v>
      </c>
    </row>
    <row r="44" spans="1:154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8"/>
        <v>47</v>
      </c>
      <c r="Y44" s="103">
        <v>10</v>
      </c>
      <c r="Z44" s="112">
        <f t="shared" si="47"/>
        <v>354</v>
      </c>
      <c r="AA44" s="176">
        <v>41</v>
      </c>
      <c r="AB44" s="103">
        <v>134</v>
      </c>
      <c r="AC44" s="101">
        <f t="shared" si="49"/>
        <v>24</v>
      </c>
      <c r="AD44" s="103">
        <v>5</v>
      </c>
      <c r="AE44" s="160">
        <f t="shared" si="38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9"/>
        <v>833</v>
      </c>
      <c r="AK44" s="176">
        <v>81</v>
      </c>
      <c r="AL44" s="103">
        <v>247</v>
      </c>
      <c r="AM44" s="101">
        <f t="shared" si="50"/>
        <v>45</v>
      </c>
      <c r="AN44" s="103">
        <v>10</v>
      </c>
      <c r="AO44" s="160">
        <f t="shared" si="40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1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7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3"/>
        <v>357</v>
      </c>
      <c r="BE44" s="176">
        <v>82</v>
      </c>
      <c r="BF44" s="103">
        <v>160</v>
      </c>
      <c r="BG44" s="101">
        <f t="shared" si="51"/>
        <v>20</v>
      </c>
      <c r="BH44" s="103">
        <v>10</v>
      </c>
      <c r="BI44" s="160">
        <f t="shared" si="45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71">
        <f t="shared" si="13"/>
        <v>662</v>
      </c>
      <c r="EJ44" s="100">
        <f t="shared" si="12"/>
        <v>2394</v>
      </c>
      <c r="EK44" s="100"/>
      <c r="EL44" s="101">
        <f t="shared" si="52"/>
        <v>274</v>
      </c>
      <c r="EM44" s="141">
        <f t="shared" si="17"/>
        <v>120</v>
      </c>
      <c r="EN44" s="140">
        <f t="shared" si="46"/>
        <v>3056</v>
      </c>
    </row>
    <row r="45" spans="1:154" s="391" customFormat="1" ht="12" customHeight="1" x14ac:dyDescent="0.2">
      <c r="A45" s="368" t="s">
        <v>55</v>
      </c>
      <c r="B45" s="369"/>
      <c r="C45" s="370"/>
      <c r="D45" s="370"/>
      <c r="E45" s="371"/>
      <c r="F45" s="372"/>
      <c r="G45" s="373"/>
      <c r="H45" s="371"/>
      <c r="I45" s="371"/>
      <c r="J45" s="371"/>
      <c r="K45" s="374"/>
      <c r="L45" s="375"/>
      <c r="M45" s="371"/>
      <c r="N45" s="371"/>
      <c r="O45" s="371"/>
      <c r="P45" s="376"/>
      <c r="Q45" s="373"/>
      <c r="R45" s="371"/>
      <c r="S45" s="371"/>
      <c r="T45" s="371"/>
      <c r="U45" s="374"/>
      <c r="V45" s="377">
        <v>49</v>
      </c>
      <c r="W45" s="378">
        <v>322</v>
      </c>
      <c r="X45" s="379">
        <f t="shared" si="48"/>
        <v>22</v>
      </c>
      <c r="Y45" s="379">
        <v>23</v>
      </c>
      <c r="Z45" s="380">
        <f t="shared" si="47"/>
        <v>371</v>
      </c>
      <c r="AA45" s="381">
        <v>44</v>
      </c>
      <c r="AB45" s="379">
        <v>138</v>
      </c>
      <c r="AC45" s="379">
        <f t="shared" si="49"/>
        <v>32</v>
      </c>
      <c r="AD45" s="378">
        <v>2</v>
      </c>
      <c r="AE45" s="382">
        <f t="shared" si="38"/>
        <v>182</v>
      </c>
      <c r="AF45" s="377">
        <v>92</v>
      </c>
      <c r="AG45" s="378">
        <v>738</v>
      </c>
      <c r="AH45" s="379">
        <f>SUM(AJ44-AG45-AI44)</f>
        <v>65</v>
      </c>
      <c r="AI45" s="379">
        <v>37</v>
      </c>
      <c r="AJ45" s="380">
        <f t="shared" si="39"/>
        <v>830</v>
      </c>
      <c r="AK45" s="383">
        <v>48</v>
      </c>
      <c r="AL45" s="378">
        <v>293</v>
      </c>
      <c r="AM45" s="379">
        <f t="shared" si="50"/>
        <v>25</v>
      </c>
      <c r="AN45" s="379">
        <v>27</v>
      </c>
      <c r="AO45" s="382">
        <f t="shared" si="40"/>
        <v>341</v>
      </c>
      <c r="AP45" s="377">
        <v>42</v>
      </c>
      <c r="AQ45" s="378">
        <v>283</v>
      </c>
      <c r="AR45" s="379">
        <f>SUM(AT44-AQ45-AS44)</f>
        <v>31</v>
      </c>
      <c r="AS45" s="378">
        <v>25</v>
      </c>
      <c r="AT45" s="380">
        <f t="shared" si="41"/>
        <v>325</v>
      </c>
      <c r="AU45" s="383">
        <v>43</v>
      </c>
      <c r="AV45" s="378">
        <v>356</v>
      </c>
      <c r="AW45" s="379">
        <f>SUM(AY44-AV45-AX44)</f>
        <v>52</v>
      </c>
      <c r="AX45" s="379">
        <v>36</v>
      </c>
      <c r="AY45" s="382">
        <f t="shared" si="37"/>
        <v>399</v>
      </c>
      <c r="AZ45" s="377">
        <v>47</v>
      </c>
      <c r="BA45" s="378">
        <v>308</v>
      </c>
      <c r="BB45" s="379">
        <f>SUM(BD44-BA45-BC44)</f>
        <v>39</v>
      </c>
      <c r="BC45" s="379">
        <v>26</v>
      </c>
      <c r="BD45" s="380">
        <f t="shared" si="43"/>
        <v>355</v>
      </c>
      <c r="BE45" s="383">
        <v>0</v>
      </c>
      <c r="BF45" s="379">
        <v>203</v>
      </c>
      <c r="BG45" s="379">
        <f t="shared" si="51"/>
        <v>29</v>
      </c>
      <c r="BH45" s="379">
        <v>15</v>
      </c>
      <c r="BI45" s="382">
        <f t="shared" si="45"/>
        <v>203</v>
      </c>
      <c r="BJ45" s="377"/>
      <c r="BK45" s="379"/>
      <c r="BL45" s="379"/>
      <c r="BM45" s="379"/>
      <c r="BN45" s="380"/>
      <c r="BO45" s="381"/>
      <c r="BP45" s="378"/>
      <c r="BQ45" s="378"/>
      <c r="BR45" s="378"/>
      <c r="BS45" s="378"/>
      <c r="BT45" s="382"/>
      <c r="BU45" s="384"/>
      <c r="BV45" s="381"/>
      <c r="BW45" s="381"/>
      <c r="BX45" s="381"/>
      <c r="BY45" s="381"/>
      <c r="BZ45" s="385"/>
      <c r="CA45" s="381"/>
      <c r="CB45" s="381"/>
      <c r="CC45" s="381"/>
      <c r="CD45" s="381"/>
      <c r="CE45" s="381"/>
      <c r="CF45" s="386"/>
      <c r="CG45" s="384"/>
      <c r="CH45" s="381"/>
      <c r="CI45" s="381"/>
      <c r="CJ45" s="381"/>
      <c r="CK45" s="381"/>
      <c r="CL45" s="385"/>
      <c r="CM45" s="381"/>
      <c r="CN45" s="381"/>
      <c r="CO45" s="381"/>
      <c r="CP45" s="381"/>
      <c r="CQ45" s="381"/>
      <c r="CR45" s="386"/>
      <c r="CS45" s="384"/>
      <c r="CT45" s="381"/>
      <c r="CU45" s="381"/>
      <c r="CV45" s="381"/>
      <c r="CW45" s="381"/>
      <c r="CX45" s="385"/>
      <c r="CY45" s="384"/>
      <c r="CZ45" s="381"/>
      <c r="DA45" s="381"/>
      <c r="DB45" s="381"/>
      <c r="DC45" s="381"/>
      <c r="DD45" s="385"/>
      <c r="DE45" s="381"/>
      <c r="DF45" s="381"/>
      <c r="DG45" s="381"/>
      <c r="DH45" s="381"/>
      <c r="DI45" s="381"/>
      <c r="DJ45" s="386"/>
      <c r="DK45" s="384"/>
      <c r="DL45" s="381"/>
      <c r="DM45" s="381"/>
      <c r="DN45" s="381"/>
      <c r="DO45" s="381"/>
      <c r="DP45" s="385"/>
      <c r="DQ45" s="381"/>
      <c r="DR45" s="381"/>
      <c r="DS45" s="381"/>
      <c r="DT45" s="381"/>
      <c r="DU45" s="381"/>
      <c r="DV45" s="386"/>
      <c r="DW45" s="384"/>
      <c r="DX45" s="381"/>
      <c r="DY45" s="381"/>
      <c r="DZ45" s="381"/>
      <c r="EA45" s="381"/>
      <c r="EB45" s="385"/>
      <c r="EC45" s="384"/>
      <c r="ED45" s="381"/>
      <c r="EE45" s="381"/>
      <c r="EF45" s="381"/>
      <c r="EG45" s="381"/>
      <c r="EH45" s="385"/>
      <c r="EI45" s="383">
        <f t="shared" si="13"/>
        <v>365</v>
      </c>
      <c r="EJ45" s="379">
        <f t="shared" si="12"/>
        <v>2641</v>
      </c>
      <c r="EK45" s="379"/>
      <c r="EL45" s="379">
        <f t="shared" si="52"/>
        <v>295</v>
      </c>
      <c r="EM45" s="387">
        <f t="shared" si="17"/>
        <v>191</v>
      </c>
      <c r="EN45" s="380">
        <f t="shared" si="46"/>
        <v>3006</v>
      </c>
      <c r="EO45" s="388"/>
      <c r="EP45" s="389"/>
      <c r="EQ45" s="390"/>
      <c r="ER45" s="390"/>
      <c r="ES45" s="390"/>
      <c r="ET45" s="390"/>
      <c r="EU45" s="390"/>
      <c r="EV45" s="390"/>
      <c r="EW45" s="390"/>
      <c r="EX45" s="390"/>
    </row>
    <row r="46" spans="1:154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8"/>
        <v>51</v>
      </c>
      <c r="Y46" s="103">
        <v>14</v>
      </c>
      <c r="Z46" s="111">
        <f t="shared" si="47"/>
        <v>380</v>
      </c>
      <c r="AA46" s="176">
        <v>42</v>
      </c>
      <c r="AB46" s="103">
        <f>178-42</f>
        <v>136</v>
      </c>
      <c r="AC46" s="101">
        <f t="shared" si="49"/>
        <v>44</v>
      </c>
      <c r="AD46" s="103">
        <v>5</v>
      </c>
      <c r="AE46" s="166">
        <f t="shared" si="38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9"/>
        <v>883</v>
      </c>
      <c r="AK46" s="176">
        <v>87</v>
      </c>
      <c r="AL46" s="103">
        <f>359-87</f>
        <v>272</v>
      </c>
      <c r="AM46" s="101">
        <f t="shared" si="50"/>
        <v>42</v>
      </c>
      <c r="AN46" s="103">
        <v>17</v>
      </c>
      <c r="AO46" s="166">
        <f t="shared" si="40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1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7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3"/>
        <v>365</v>
      </c>
      <c r="BE46" s="176">
        <v>50</v>
      </c>
      <c r="BF46" s="103">
        <f>224-50</f>
        <v>174</v>
      </c>
      <c r="BG46" s="101">
        <f t="shared" si="51"/>
        <v>14</v>
      </c>
      <c r="BH46" s="103">
        <v>18</v>
      </c>
      <c r="BI46" s="166">
        <f t="shared" si="45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71">
        <f t="shared" si="13"/>
        <v>610</v>
      </c>
      <c r="EJ46" s="100">
        <f t="shared" si="12"/>
        <v>2516</v>
      </c>
      <c r="EK46" s="100"/>
      <c r="EL46" s="101">
        <f t="shared" si="52"/>
        <v>299</v>
      </c>
      <c r="EM46" s="141">
        <f t="shared" si="17"/>
        <v>229</v>
      </c>
      <c r="EN46" s="111">
        <f t="shared" si="46"/>
        <v>3126</v>
      </c>
      <c r="EO46" s="40"/>
      <c r="EQ46" s="232"/>
      <c r="ER46" s="232"/>
    </row>
    <row r="47" spans="1:154" ht="12" customHeight="1" x14ac:dyDescent="0.2">
      <c r="A47" s="260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8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9"/>
        <v>42</v>
      </c>
      <c r="AD47" s="96">
        <v>4</v>
      </c>
      <c r="AE47" s="167">
        <f t="shared" si="38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9"/>
        <v>844</v>
      </c>
      <c r="AK47" s="205">
        <v>59</v>
      </c>
      <c r="AL47" s="96">
        <v>298</v>
      </c>
      <c r="AM47" s="97">
        <f t="shared" si="50"/>
        <v>44</v>
      </c>
      <c r="AN47" s="96">
        <v>32</v>
      </c>
      <c r="AO47" s="167">
        <f t="shared" si="40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3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4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5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6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71">
        <f t="shared" si="13"/>
        <v>260</v>
      </c>
      <c r="EJ47" s="100">
        <f t="shared" si="12"/>
        <v>2533</v>
      </c>
      <c r="EK47" s="137"/>
      <c r="EL47" s="97">
        <f t="shared" ref="EL47:EL58" si="57">SUM(EN46-EJ47-EM46)</f>
        <v>364</v>
      </c>
      <c r="EM47" s="141">
        <f t="shared" si="17"/>
        <v>203</v>
      </c>
      <c r="EN47" s="114">
        <f t="shared" ref="EN47:EN64" si="58">SUM(EI47+EJ47)</f>
        <v>2793</v>
      </c>
      <c r="EO47" s="40"/>
      <c r="EQ47" s="232"/>
      <c r="ER47" s="232"/>
      <c r="ES47" s="232"/>
      <c r="ET47" s="232"/>
      <c r="EU47" s="232"/>
      <c r="EV47" s="232"/>
      <c r="EW47" s="232"/>
      <c r="EX47" s="232"/>
    </row>
    <row r="48" spans="1:154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8"/>
        <v>36</v>
      </c>
      <c r="Y48" s="88">
        <v>21</v>
      </c>
      <c r="Z48" s="115">
        <f t="shared" ref="Z48:Z61" si="59">SUM(V48+W48)</f>
        <v>389</v>
      </c>
      <c r="AA48" s="150">
        <v>42</v>
      </c>
      <c r="AB48" s="87">
        <v>117</v>
      </c>
      <c r="AC48" s="87">
        <f t="shared" si="49"/>
        <v>10</v>
      </c>
      <c r="AD48" s="88">
        <v>3</v>
      </c>
      <c r="AE48" s="168">
        <f t="shared" si="38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9"/>
        <v>922</v>
      </c>
      <c r="AK48" s="130">
        <v>81</v>
      </c>
      <c r="AL48" s="88">
        <v>300</v>
      </c>
      <c r="AM48" s="87">
        <f t="shared" si="50"/>
        <v>25</v>
      </c>
      <c r="AN48" s="88">
        <v>27</v>
      </c>
      <c r="AO48" s="168">
        <f t="shared" si="40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3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4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5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6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71">
        <f t="shared" si="13"/>
        <v>652</v>
      </c>
      <c r="EJ48" s="100">
        <f t="shared" si="12"/>
        <v>2361</v>
      </c>
      <c r="EK48" s="100"/>
      <c r="EL48" s="87">
        <f t="shared" si="57"/>
        <v>229</v>
      </c>
      <c r="EM48" s="141">
        <f t="shared" si="17"/>
        <v>181</v>
      </c>
      <c r="EN48" s="115">
        <f t="shared" si="58"/>
        <v>3013</v>
      </c>
      <c r="EO48" s="232"/>
      <c r="EQ48" s="232"/>
      <c r="ER48" s="232"/>
      <c r="ES48" s="232"/>
      <c r="ET48" s="232"/>
      <c r="EU48" s="232"/>
      <c r="EV48" s="232"/>
      <c r="EW48" s="232"/>
      <c r="EX48" s="232"/>
    </row>
    <row r="49" spans="1:154" ht="12" customHeight="1" x14ac:dyDescent="0.2">
      <c r="A49" s="261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8"/>
        <v>86</v>
      </c>
      <c r="Y49" s="88">
        <v>11</v>
      </c>
      <c r="Z49" s="133">
        <f t="shared" si="59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8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9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40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3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4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5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6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171">
        <f t="shared" si="13"/>
        <v>396</v>
      </c>
      <c r="EJ49" s="100">
        <f t="shared" si="12"/>
        <v>2410</v>
      </c>
      <c r="EK49" s="367"/>
      <c r="EL49" s="142">
        <f t="shared" si="57"/>
        <v>422</v>
      </c>
      <c r="EM49" s="141">
        <f t="shared" si="17"/>
        <v>171</v>
      </c>
      <c r="EN49" s="116">
        <f t="shared" si="58"/>
        <v>2806</v>
      </c>
      <c r="EO49" s="40"/>
      <c r="EQ49" s="232"/>
      <c r="ER49" s="232"/>
      <c r="ES49" s="232"/>
      <c r="ET49" s="232"/>
      <c r="EU49" s="232"/>
      <c r="EV49" s="232"/>
      <c r="EW49" s="232"/>
      <c r="EX49" s="232"/>
    </row>
    <row r="50" spans="1:154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8"/>
        <v>53</v>
      </c>
      <c r="Y50" s="88">
        <v>14</v>
      </c>
      <c r="Z50" s="115">
        <f t="shared" si="59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9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40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3"/>
        <v>252</v>
      </c>
      <c r="AU50" s="477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4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5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6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71">
        <f t="shared" si="13"/>
        <v>777</v>
      </c>
      <c r="EJ50" s="101">
        <f t="shared" si="12"/>
        <v>2339</v>
      </c>
      <c r="EK50" s="101"/>
      <c r="EL50" s="87">
        <f t="shared" si="57"/>
        <v>296</v>
      </c>
      <c r="EM50" s="143">
        <f t="shared" si="17"/>
        <v>215</v>
      </c>
      <c r="EN50" s="115">
        <f t="shared" si="58"/>
        <v>3116</v>
      </c>
      <c r="EO50" s="40"/>
      <c r="EQ50" s="232"/>
      <c r="ER50" s="232"/>
      <c r="ES50" s="232"/>
      <c r="ET50" s="232"/>
      <c r="EU50" s="232"/>
      <c r="EV50" s="232"/>
      <c r="EW50" s="232"/>
      <c r="EX50" s="232"/>
    </row>
    <row r="51" spans="1:154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477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71">
        <f t="shared" si="13"/>
        <v>226</v>
      </c>
      <c r="EJ51" s="101">
        <f t="shared" si="12"/>
        <v>2524</v>
      </c>
      <c r="EK51" s="101"/>
      <c r="EL51" s="87">
        <f t="shared" si="57"/>
        <v>377</v>
      </c>
      <c r="EM51" s="143">
        <f t="shared" si="17"/>
        <v>234</v>
      </c>
      <c r="EN51" s="115">
        <f t="shared" si="58"/>
        <v>2750</v>
      </c>
      <c r="EO51" s="40"/>
      <c r="EQ51" s="232"/>
      <c r="ER51" s="232"/>
      <c r="ES51" s="232"/>
      <c r="ET51" s="232"/>
      <c r="EU51" s="232"/>
      <c r="EV51" s="232"/>
      <c r="EW51" s="232"/>
      <c r="EX51" s="232"/>
    </row>
    <row r="52" spans="1:154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59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8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9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40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3"/>
        <v>214</v>
      </c>
      <c r="AU52" s="477">
        <v>138</v>
      </c>
      <c r="AV52" s="88">
        <v>340</v>
      </c>
      <c r="AW52" s="87">
        <v>4</v>
      </c>
      <c r="AX52" s="88">
        <v>39</v>
      </c>
      <c r="AY52" s="168">
        <f t="shared" si="54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5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71">
        <f t="shared" si="13"/>
        <v>729</v>
      </c>
      <c r="EJ52" s="101">
        <f t="shared" si="12"/>
        <v>2284</v>
      </c>
      <c r="EK52" s="101"/>
      <c r="EL52" s="87">
        <f t="shared" si="57"/>
        <v>232</v>
      </c>
      <c r="EM52" s="143">
        <f t="shared" si="17"/>
        <v>189</v>
      </c>
      <c r="EN52" s="115">
        <f t="shared" si="58"/>
        <v>3013</v>
      </c>
      <c r="EO52" s="40"/>
      <c r="EQ52" s="232"/>
      <c r="ER52" s="232"/>
      <c r="ES52" s="232"/>
      <c r="ET52" s="232"/>
      <c r="EU52" s="232"/>
      <c r="EV52" s="232"/>
      <c r="EW52" s="232"/>
      <c r="EX52" s="232"/>
    </row>
    <row r="53" spans="1:154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59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8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9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40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3"/>
        <v>179</v>
      </c>
      <c r="AU53" s="477">
        <v>12</v>
      </c>
      <c r="AV53" s="88">
        <v>346</v>
      </c>
      <c r="AW53" s="87">
        <v>93</v>
      </c>
      <c r="AX53" s="88">
        <v>16</v>
      </c>
      <c r="AY53" s="168">
        <f t="shared" si="54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5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6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71">
        <f t="shared" si="13"/>
        <v>108</v>
      </c>
      <c r="EJ53" s="100">
        <f t="shared" si="12"/>
        <v>2394</v>
      </c>
      <c r="EK53" s="100"/>
      <c r="EL53" s="144">
        <f t="shared" si="57"/>
        <v>430</v>
      </c>
      <c r="EM53" s="141">
        <f t="shared" si="17"/>
        <v>188</v>
      </c>
      <c r="EN53" s="115">
        <f t="shared" si="58"/>
        <v>2502</v>
      </c>
      <c r="EO53" s="238"/>
      <c r="EQ53" s="232"/>
      <c r="ER53" s="232"/>
      <c r="ES53" s="232"/>
      <c r="ET53" s="232"/>
      <c r="EU53" s="232"/>
      <c r="EV53" s="232"/>
      <c r="EW53" s="232"/>
      <c r="EX53" s="232"/>
    </row>
    <row r="54" spans="1:154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40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3"/>
        <v>209</v>
      </c>
      <c r="AU54" s="477">
        <v>86</v>
      </c>
      <c r="AV54" s="88">
        <v>325</v>
      </c>
      <c r="AW54" s="87">
        <v>17</v>
      </c>
      <c r="AX54" s="88">
        <v>42</v>
      </c>
      <c r="AY54" s="168">
        <f t="shared" si="54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5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6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0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71">
        <f t="shared" si="13"/>
        <v>683</v>
      </c>
      <c r="EJ54" s="100">
        <f t="shared" si="12"/>
        <v>2196</v>
      </c>
      <c r="EK54" s="100"/>
      <c r="EL54" s="144">
        <f t="shared" si="57"/>
        <v>118</v>
      </c>
      <c r="EM54" s="141">
        <f t="shared" si="17"/>
        <v>248</v>
      </c>
      <c r="EN54" s="115">
        <f t="shared" si="58"/>
        <v>2879</v>
      </c>
      <c r="EO54" s="238"/>
      <c r="EQ54" s="232"/>
      <c r="ER54" s="232"/>
      <c r="ES54" s="232"/>
      <c r="ET54" s="232"/>
      <c r="EU54" s="232"/>
      <c r="EV54" s="232"/>
      <c r="EW54" s="232"/>
      <c r="EX54" s="232"/>
    </row>
    <row r="55" spans="1:154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59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8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9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40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3"/>
        <v>166</v>
      </c>
      <c r="AU55" s="477">
        <v>0</v>
      </c>
      <c r="AV55" s="88">
        <v>329</v>
      </c>
      <c r="AW55" s="87">
        <v>40</v>
      </c>
      <c r="AX55" s="88">
        <v>25</v>
      </c>
      <c r="AY55" s="168">
        <f t="shared" si="54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5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6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0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71">
        <f t="shared" si="13"/>
        <v>0</v>
      </c>
      <c r="EJ55" s="101">
        <f t="shared" si="12"/>
        <v>2319</v>
      </c>
      <c r="EK55" s="101"/>
      <c r="EL55" s="87">
        <f t="shared" si="57"/>
        <v>312</v>
      </c>
      <c r="EM55" s="143">
        <f t="shared" si="17"/>
        <v>174</v>
      </c>
      <c r="EN55" s="115">
        <f t="shared" si="58"/>
        <v>2319</v>
      </c>
      <c r="EO55" s="238"/>
      <c r="EQ55" s="232"/>
      <c r="ER55" s="232"/>
      <c r="ES55" s="232"/>
      <c r="ET55" s="232"/>
      <c r="EU55" s="232"/>
      <c r="EV55" s="232"/>
      <c r="EW55" s="232"/>
      <c r="EX55" s="232"/>
    </row>
    <row r="56" spans="1:154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59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8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9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40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3"/>
        <v>181</v>
      </c>
      <c r="AU56" s="477">
        <v>86</v>
      </c>
      <c r="AV56" s="88">
        <v>283</v>
      </c>
      <c r="AW56" s="106">
        <v>21</v>
      </c>
      <c r="AX56" s="88">
        <v>48</v>
      </c>
      <c r="AY56" s="168">
        <f t="shared" si="54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5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6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0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71">
        <f t="shared" si="13"/>
        <v>881</v>
      </c>
      <c r="EJ56" s="145">
        <f t="shared" si="12"/>
        <v>1958</v>
      </c>
      <c r="EK56" s="145"/>
      <c r="EL56" s="87">
        <f t="shared" si="57"/>
        <v>187</v>
      </c>
      <c r="EM56" s="143">
        <f t="shared" si="17"/>
        <v>282</v>
      </c>
      <c r="EN56" s="115">
        <f t="shared" si="58"/>
        <v>2839</v>
      </c>
      <c r="EO56" s="238"/>
      <c r="EQ56" s="232"/>
      <c r="ER56" s="232"/>
      <c r="ES56" s="232"/>
      <c r="ET56" s="232"/>
      <c r="EU56" s="232"/>
      <c r="EV56" s="232"/>
      <c r="EW56" s="232"/>
      <c r="EX56" s="232"/>
    </row>
    <row r="57" spans="1:154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59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8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9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40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3"/>
        <v>158</v>
      </c>
      <c r="AU57" s="477">
        <v>0</v>
      </c>
      <c r="AV57" s="88">
        <v>296</v>
      </c>
      <c r="AW57" s="87">
        <v>25</v>
      </c>
      <c r="AX57" s="88">
        <v>22</v>
      </c>
      <c r="AY57" s="168">
        <f t="shared" si="54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5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6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0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71">
        <f t="shared" si="13"/>
        <v>0</v>
      </c>
      <c r="EJ57" s="145">
        <f t="shared" si="12"/>
        <v>2360</v>
      </c>
      <c r="EK57" s="145"/>
      <c r="EL57" s="87">
        <f t="shared" si="57"/>
        <v>197</v>
      </c>
      <c r="EM57" s="145">
        <f t="shared" si="17"/>
        <v>164</v>
      </c>
      <c r="EN57" s="115">
        <f t="shared" si="58"/>
        <v>2360</v>
      </c>
      <c r="EO57" s="238"/>
      <c r="EQ57" s="232"/>
      <c r="ER57" s="232"/>
      <c r="ES57" s="232"/>
      <c r="ET57" s="232"/>
      <c r="EU57" s="232"/>
      <c r="EV57" s="232"/>
      <c r="EW57" s="232"/>
      <c r="EX57" s="232"/>
    </row>
    <row r="58" spans="1:154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59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8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9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40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3"/>
        <v>184</v>
      </c>
      <c r="AU58" s="478">
        <v>81</v>
      </c>
      <c r="AV58" s="96">
        <v>261</v>
      </c>
      <c r="AW58" s="97">
        <v>13</v>
      </c>
      <c r="AX58" s="96">
        <v>45</v>
      </c>
      <c r="AY58" s="167">
        <f t="shared" si="54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5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6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0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72">
        <f t="shared" si="13"/>
        <v>755</v>
      </c>
      <c r="EJ58" s="143">
        <f t="shared" si="12"/>
        <v>2056</v>
      </c>
      <c r="EK58" s="143"/>
      <c r="EL58" s="97">
        <f t="shared" si="57"/>
        <v>140</v>
      </c>
      <c r="EM58" s="143">
        <f t="shared" si="17"/>
        <v>241</v>
      </c>
      <c r="EN58" s="114">
        <f t="shared" si="58"/>
        <v>2811</v>
      </c>
      <c r="EO58" s="238"/>
      <c r="EQ58" s="232"/>
      <c r="ER58" s="232"/>
      <c r="ES58" s="232"/>
      <c r="ET58" s="232"/>
      <c r="EU58" s="232"/>
      <c r="EV58" s="232"/>
      <c r="EW58" s="232"/>
      <c r="EX58" s="232"/>
    </row>
    <row r="59" spans="1:154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59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8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9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40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3"/>
        <v>152</v>
      </c>
      <c r="AU59" s="409">
        <v>0</v>
      </c>
      <c r="AV59" s="101">
        <v>272</v>
      </c>
      <c r="AW59" s="101">
        <v>25</v>
      </c>
      <c r="AX59" s="101">
        <v>29</v>
      </c>
      <c r="AY59" s="166">
        <f t="shared" si="54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6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0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71">
        <f t="shared" si="13"/>
        <v>58</v>
      </c>
      <c r="EJ59" s="143">
        <f t="shared" si="12"/>
        <v>2327</v>
      </c>
      <c r="EK59" s="143"/>
      <c r="EL59" s="97">
        <f>SUM(EN58-EM58-EJ59)</f>
        <v>243</v>
      </c>
      <c r="EM59" s="143">
        <f t="shared" si="17"/>
        <v>197</v>
      </c>
      <c r="EN59" s="114">
        <f t="shared" si="58"/>
        <v>2385</v>
      </c>
      <c r="EO59" s="238"/>
      <c r="EQ59" s="232"/>
      <c r="ER59" s="232"/>
      <c r="ES59" s="232"/>
      <c r="ET59" s="232"/>
      <c r="EU59" s="232"/>
      <c r="EV59" s="232"/>
      <c r="EW59" s="232"/>
      <c r="EX59" s="232"/>
    </row>
    <row r="60" spans="1:154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59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8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9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40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3"/>
        <v>176</v>
      </c>
      <c r="AU60" s="409">
        <v>81</v>
      </c>
      <c r="AV60" s="101">
        <v>235</v>
      </c>
      <c r="AW60" s="101">
        <v>8</v>
      </c>
      <c r="AX60" s="262">
        <v>35</v>
      </c>
      <c r="AY60" s="164">
        <f t="shared" si="54"/>
        <v>316</v>
      </c>
      <c r="AZ60" s="128">
        <v>123</v>
      </c>
      <c r="BA60" s="101">
        <v>208</v>
      </c>
      <c r="BB60" s="101">
        <v>41</v>
      </c>
      <c r="BC60" s="262">
        <v>26</v>
      </c>
      <c r="BD60" s="263">
        <v>331</v>
      </c>
      <c r="BE60" s="171">
        <v>46</v>
      </c>
      <c r="BF60" s="101">
        <v>160</v>
      </c>
      <c r="BG60" s="101">
        <v>26</v>
      </c>
      <c r="BH60" s="262">
        <v>21</v>
      </c>
      <c r="BI60" s="164">
        <f t="shared" si="56"/>
        <v>206</v>
      </c>
      <c r="BJ60" s="128">
        <v>134</v>
      </c>
      <c r="BK60" s="101">
        <v>366</v>
      </c>
      <c r="BL60" s="101">
        <v>21</v>
      </c>
      <c r="BM60" s="262">
        <v>0</v>
      </c>
      <c r="BN60" s="109">
        <f t="shared" si="60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71">
        <f t="shared" si="13"/>
        <v>728</v>
      </c>
      <c r="EJ60" s="143">
        <f t="shared" si="12"/>
        <v>2002</v>
      </c>
      <c r="EK60" s="143"/>
      <c r="EL60" s="97">
        <f>SUM(EN59-EM59-EJ60)</f>
        <v>186</v>
      </c>
      <c r="EM60" s="143">
        <f t="shared" si="17"/>
        <v>224</v>
      </c>
      <c r="EN60" s="114">
        <f t="shared" si="58"/>
        <v>2730</v>
      </c>
      <c r="EO60" s="238"/>
      <c r="EQ60" s="40"/>
      <c r="ER60" s="40"/>
      <c r="ES60" s="232"/>
      <c r="ET60" s="232"/>
      <c r="EU60" s="232"/>
      <c r="EV60" s="232"/>
      <c r="EW60" s="232"/>
      <c r="EX60" s="232"/>
    </row>
    <row r="61" spans="1:154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59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8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9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40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3"/>
        <v>135</v>
      </c>
      <c r="AU61" s="409">
        <v>0</v>
      </c>
      <c r="AV61" s="101">
        <v>251</v>
      </c>
      <c r="AW61" s="101">
        <v>30</v>
      </c>
      <c r="AX61" s="101">
        <v>23</v>
      </c>
      <c r="AY61" s="164">
        <f t="shared" si="54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6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0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71">
        <f t="shared" si="13"/>
        <v>0</v>
      </c>
      <c r="EJ61" s="143">
        <f t="shared" si="12"/>
        <v>2312</v>
      </c>
      <c r="EK61" s="143"/>
      <c r="EL61" s="97">
        <f>SUM(EN60-EM60-EJ61)</f>
        <v>194</v>
      </c>
      <c r="EM61" s="143">
        <f t="shared" si="17"/>
        <v>187</v>
      </c>
      <c r="EN61" s="114">
        <f t="shared" si="58"/>
        <v>2312</v>
      </c>
      <c r="EO61" s="238"/>
      <c r="EP61" s="39"/>
      <c r="EQ61" s="232"/>
      <c r="ER61" s="232"/>
    </row>
    <row r="62" spans="1:154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409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71">
        <f t="shared" si="13"/>
        <v>779</v>
      </c>
      <c r="EJ62" s="143">
        <f t="shared" si="12"/>
        <v>1910</v>
      </c>
      <c r="EK62" s="143"/>
      <c r="EL62" s="97">
        <v>215</v>
      </c>
      <c r="EM62" s="143">
        <f t="shared" si="17"/>
        <v>211</v>
      </c>
      <c r="EN62" s="114">
        <f t="shared" si="58"/>
        <v>2689</v>
      </c>
      <c r="EO62" s="238"/>
      <c r="EQ62" s="232"/>
      <c r="ER62" s="232"/>
      <c r="ES62" s="232"/>
      <c r="ET62" s="232"/>
      <c r="EU62" s="232"/>
      <c r="EV62" s="232"/>
      <c r="EW62" s="232"/>
      <c r="EX62" s="232"/>
    </row>
    <row r="63" spans="1:154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71">
        <f t="shared" si="13"/>
        <v>114</v>
      </c>
      <c r="EJ63" s="143">
        <f t="shared" si="12"/>
        <v>2183</v>
      </c>
      <c r="EK63" s="143"/>
      <c r="EL63" s="97">
        <f>SUM(EN62-EM62-EJ63)</f>
        <v>295</v>
      </c>
      <c r="EM63" s="143">
        <f t="shared" si="17"/>
        <v>103</v>
      </c>
      <c r="EN63" s="114">
        <f t="shared" si="58"/>
        <v>2297</v>
      </c>
      <c r="EO63" s="238"/>
      <c r="EQ63" s="232"/>
      <c r="ER63" s="232"/>
      <c r="ES63" s="232"/>
      <c r="ET63" s="232"/>
      <c r="EU63" s="232"/>
      <c r="EV63" s="232"/>
      <c r="EW63" s="232"/>
      <c r="EX63" s="232"/>
    </row>
    <row r="64" spans="1:154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71">
        <f t="shared" si="13"/>
        <v>724</v>
      </c>
      <c r="EJ64" s="143">
        <f t="shared" si="12"/>
        <v>2005</v>
      </c>
      <c r="EK64" s="143"/>
      <c r="EL64" s="97">
        <f>SUM(EN63-EM63-EJ64)</f>
        <v>189</v>
      </c>
      <c r="EM64" s="143">
        <f t="shared" si="17"/>
        <v>206</v>
      </c>
      <c r="EN64" s="114">
        <f t="shared" si="58"/>
        <v>2729</v>
      </c>
      <c r="EO64" s="239"/>
      <c r="ES64" s="232"/>
      <c r="ET64" s="232"/>
      <c r="EU64" s="232"/>
      <c r="EV64" s="232"/>
      <c r="EW64" s="232"/>
      <c r="EX64" s="232"/>
    </row>
    <row r="65" spans="1:180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71">
        <f t="shared" ref="EI65:EI73" si="61">SUM(B65+G65+L65+Q65+V65+AA65+AF65+AK65+AP65+AU65+AZ65+BE65+BJ65+BO65+BU65+CA65+CG65+CM65+CS65+CY65+DE65+DK65+DQ65+DW65+EC65)</f>
        <v>168</v>
      </c>
      <c r="EJ65" s="171">
        <f t="shared" ref="EJ65:EJ73" si="62">SUM(C65+H65+M65+R65+W65+AB65+AG65+AL65+AQ65+AV65+BA65+BF65+BK65+BP65+BV65+CB65+CH65+CN65+CT65+CZ65+DF65+DL65+DR65+DX65+ED65)</f>
        <v>2184</v>
      </c>
      <c r="EK65" s="171"/>
      <c r="EL65" s="171">
        <f>SUM(D65+I65+N65+S65+X65+AC65+AH65+AM65+AR65+AW65+BB65+BG65+BL65+BR65+BX65+CD65+CJ65+CP65+CV65+DB65+DH65+DN65+DT65+DZ65+EF65)</f>
        <v>339</v>
      </c>
      <c r="EM65" s="171">
        <f>SUM(E65+J65+O65+T65+Y65+AD65+AI65+AN65+AS65+AX65+BC65+BH65+BM65+BS65+BY65+CE65+CK65+CQ65+CW65+DC65+DI65+DO65+DU65+EA65+EG65)</f>
        <v>173</v>
      </c>
      <c r="EN65" s="114">
        <f>SUM(F65+K65+P65+U65+Z65+AE65+AJ65+AO65+AT65+AY65+BD65+BI65+BN65+BT65+BZ65+CF65+CL65+CR65+CX65+DD65+DJ65+DP65+DV65+EB65+EH65)</f>
        <v>2352</v>
      </c>
      <c r="EO65" s="239"/>
    </row>
    <row r="66" spans="1:180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71">
        <f t="shared" si="61"/>
        <v>600</v>
      </c>
      <c r="EJ66" s="171">
        <f t="shared" si="62"/>
        <v>1935</v>
      </c>
      <c r="EK66" s="171"/>
      <c r="EL66" s="171">
        <f t="shared" ref="EL66:EM71" si="63">SUM(D66+I66+N66+S66+X66+AC66+AH66+AM66+AR66+AW66+BB66+BG66+BL66+BR66+BX66+CD66+CJ66+CP66+CV66+DB66+DH66+DN66+DT66+DZ66+EF66)</f>
        <v>244</v>
      </c>
      <c r="EM66" s="171">
        <f t="shared" si="63"/>
        <v>181</v>
      </c>
      <c r="EN66" s="114">
        <f t="shared" ref="EN66:EN76" si="64">SUM(F66+K66+P66+U66+Z66+AE66+AJ66+AO66+AT66+AY66+BD66+BI66+BN66+BT66+BZ66+CF66+CL66+CR66+CX66+DD66+DJ66+DP66+DV66+EB66+EH66)</f>
        <v>2535</v>
      </c>
      <c r="EO66" s="239" t="s">
        <v>165</v>
      </c>
    </row>
    <row r="67" spans="1:180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71">
        <f t="shared" si="61"/>
        <v>270</v>
      </c>
      <c r="EJ67" s="171">
        <f t="shared" si="62"/>
        <v>2160</v>
      </c>
      <c r="EK67" s="171"/>
      <c r="EL67" s="171">
        <f t="shared" si="63"/>
        <v>194</v>
      </c>
      <c r="EM67" s="171">
        <f t="shared" si="63"/>
        <v>177</v>
      </c>
      <c r="EN67" s="114">
        <f t="shared" si="64"/>
        <v>2430</v>
      </c>
      <c r="EO67" s="238" t="s">
        <v>164</v>
      </c>
      <c r="EQ67" s="232"/>
      <c r="ER67" s="232"/>
    </row>
    <row r="68" spans="1:180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71">
        <f t="shared" si="61"/>
        <v>922</v>
      </c>
      <c r="EJ68" s="143">
        <f t="shared" si="62"/>
        <v>2040</v>
      </c>
      <c r="EK68" s="143"/>
      <c r="EL68" s="97">
        <f t="shared" si="63"/>
        <v>213</v>
      </c>
      <c r="EM68" s="143">
        <f t="shared" si="63"/>
        <v>180</v>
      </c>
      <c r="EN68" s="114">
        <f t="shared" si="64"/>
        <v>2962</v>
      </c>
      <c r="EO68" s="321" t="s">
        <v>163</v>
      </c>
      <c r="ES68" s="232"/>
      <c r="ET68" s="232"/>
      <c r="EU68" s="232"/>
      <c r="EV68" s="232"/>
      <c r="EW68" s="232"/>
      <c r="EX68" s="232"/>
    </row>
    <row r="69" spans="1:180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71">
        <f t="shared" si="61"/>
        <v>154</v>
      </c>
      <c r="EJ69" s="143">
        <f t="shared" si="62"/>
        <v>2466</v>
      </c>
      <c r="EK69" s="143"/>
      <c r="EL69" s="97">
        <f t="shared" si="63"/>
        <v>316</v>
      </c>
      <c r="EM69" s="143">
        <f t="shared" si="63"/>
        <v>125</v>
      </c>
      <c r="EN69" s="114">
        <f t="shared" si="64"/>
        <v>2620</v>
      </c>
      <c r="EO69" s="239" t="s">
        <v>123</v>
      </c>
      <c r="EP69" s="43" t="s">
        <v>85</v>
      </c>
      <c r="ES69" s="232"/>
      <c r="ET69" s="232"/>
      <c r="EU69" s="232"/>
      <c r="EV69" s="232"/>
      <c r="EW69" s="232"/>
      <c r="EX69" s="232"/>
    </row>
    <row r="70" spans="1:180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5">AA70+AB70</f>
        <v>62</v>
      </c>
      <c r="AF70" s="148">
        <v>0</v>
      </c>
      <c r="AG70" s="100">
        <f>AJ70-AF70</f>
        <v>205</v>
      </c>
      <c r="AH70" s="100">
        <f t="shared" ref="AH70:AH75" si="66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7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8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69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0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1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73" si="72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71" si="73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71" si="74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71" si="75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74" si="76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77" si="77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73" si="78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71" si="79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74" si="80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:EF71" si="81">EH69-EG69-ED70</f>
        <v>12</v>
      </c>
      <c r="EG70" s="170">
        <v>0</v>
      </c>
      <c r="EH70" s="121">
        <f>70+68</f>
        <v>138</v>
      </c>
      <c r="EI70" s="171">
        <f t="shared" si="61"/>
        <v>827</v>
      </c>
      <c r="EJ70" s="143">
        <f t="shared" si="62"/>
        <v>2272</v>
      </c>
      <c r="EK70" s="143"/>
      <c r="EL70" s="97">
        <f t="shared" si="63"/>
        <v>213</v>
      </c>
      <c r="EM70" s="143">
        <f t="shared" si="63"/>
        <v>138</v>
      </c>
      <c r="EN70" s="114">
        <f>SUM(F70+K70+P70+U70+Z70+AE70+AJ70+AO70+AT70+AY70+BD70+BI70+BN70+BT70+BZ70+CF70+CL70+CR70+CX70+DD70+DJ70+DP70+DV70+EB70+EH70)</f>
        <v>3100</v>
      </c>
      <c r="EO70" s="239" t="s">
        <v>124</v>
      </c>
      <c r="EP70" s="43" t="s">
        <v>86</v>
      </c>
      <c r="ES70" s="232"/>
      <c r="ET70" s="232"/>
      <c r="EU70" s="232"/>
      <c r="EV70" s="232"/>
      <c r="EW70" s="232"/>
      <c r="EX70" s="232"/>
    </row>
    <row r="71" spans="1:180" x14ac:dyDescent="0.2">
      <c r="A71" s="43" t="s">
        <v>92</v>
      </c>
      <c r="B71" s="21"/>
      <c r="C71" s="4"/>
      <c r="D71" s="4"/>
      <c r="E71" s="4"/>
      <c r="F71" s="195"/>
      <c r="G71" s="21"/>
      <c r="H71" s="4"/>
      <c r="I71" s="4"/>
      <c r="J71" s="4"/>
      <c r="K71" s="195"/>
      <c r="L71" s="193"/>
      <c r="M71" s="4"/>
      <c r="N71" s="4"/>
      <c r="O71" s="4"/>
      <c r="P71" s="186"/>
      <c r="Q71" s="21"/>
      <c r="R71" s="4"/>
      <c r="S71" s="4"/>
      <c r="T71" s="4"/>
      <c r="U71" s="195"/>
      <c r="V71" s="148">
        <v>0</v>
      </c>
      <c r="W71" s="100">
        <v>37</v>
      </c>
      <c r="X71" s="100">
        <f>Z70-Y70-W71</f>
        <v>1</v>
      </c>
      <c r="Y71" s="100">
        <v>12</v>
      </c>
      <c r="Z71" s="108">
        <v>37</v>
      </c>
      <c r="AA71" s="170">
        <v>0</v>
      </c>
      <c r="AB71" s="100">
        <v>62</v>
      </c>
      <c r="AC71" s="100">
        <f>AE70-AD70-AB71</f>
        <v>-4</v>
      </c>
      <c r="AD71" s="100">
        <v>15</v>
      </c>
      <c r="AE71" s="163">
        <f t="shared" si="65"/>
        <v>62</v>
      </c>
      <c r="AF71" s="148">
        <v>0</v>
      </c>
      <c r="AG71" s="100">
        <v>157</v>
      </c>
      <c r="AH71" s="100">
        <f t="shared" si="66"/>
        <v>6</v>
      </c>
      <c r="AI71" s="100">
        <v>45</v>
      </c>
      <c r="AJ71" s="108">
        <f>AG71+AF71</f>
        <v>157</v>
      </c>
      <c r="AK71" s="170">
        <v>0</v>
      </c>
      <c r="AL71" s="100">
        <v>62</v>
      </c>
      <c r="AM71" s="100">
        <f t="shared" si="67"/>
        <v>13</v>
      </c>
      <c r="AN71" s="100">
        <v>16</v>
      </c>
      <c r="AO71" s="163">
        <f>AL71+AK71</f>
        <v>62</v>
      </c>
      <c r="AP71" s="148">
        <v>0</v>
      </c>
      <c r="AQ71" s="100">
        <v>52</v>
      </c>
      <c r="AR71" s="100">
        <f t="shared" si="68"/>
        <v>8</v>
      </c>
      <c r="AS71" s="100">
        <v>14</v>
      </c>
      <c r="AT71" s="108">
        <f>AQ71+AP71</f>
        <v>52</v>
      </c>
      <c r="AU71" s="170">
        <v>0</v>
      </c>
      <c r="AV71" s="101">
        <v>40</v>
      </c>
      <c r="AW71" s="100">
        <f t="shared" si="69"/>
        <v>2</v>
      </c>
      <c r="AX71" s="100">
        <v>9</v>
      </c>
      <c r="AY71" s="163">
        <f>AV71+AU71</f>
        <v>40</v>
      </c>
      <c r="AZ71" s="148">
        <v>0</v>
      </c>
      <c r="BA71" s="101">
        <v>82</v>
      </c>
      <c r="BB71" s="100">
        <f>BD70-BC70-BA71</f>
        <v>1</v>
      </c>
      <c r="BC71" s="100">
        <v>15</v>
      </c>
      <c r="BD71" s="108">
        <f t="shared" ref="BD71:BD78" si="82">AZ71+BA71</f>
        <v>82</v>
      </c>
      <c r="BE71" s="170">
        <v>0</v>
      </c>
      <c r="BF71" s="100">
        <v>63</v>
      </c>
      <c r="BG71" s="100">
        <f t="shared" si="70"/>
        <v>3</v>
      </c>
      <c r="BH71" s="100">
        <v>23</v>
      </c>
      <c r="BI71" s="163">
        <f t="shared" ref="BI71:BI78" si="83">BE71+BF71</f>
        <v>63</v>
      </c>
      <c r="BJ71" s="148">
        <v>0</v>
      </c>
      <c r="BK71" s="100">
        <v>125</v>
      </c>
      <c r="BL71" s="100">
        <f t="shared" si="71"/>
        <v>9</v>
      </c>
      <c r="BM71" s="100">
        <v>21</v>
      </c>
      <c r="BN71" s="108">
        <f t="shared" ref="BN71:BN78" si="84">BJ71+BK71</f>
        <v>125</v>
      </c>
      <c r="BO71" s="170">
        <v>9</v>
      </c>
      <c r="BP71" s="100">
        <v>138</v>
      </c>
      <c r="BQ71" s="100"/>
      <c r="BR71" s="100">
        <f>BT70-BS70-BP71</f>
        <v>2</v>
      </c>
      <c r="BS71" s="100">
        <v>0</v>
      </c>
      <c r="BT71" s="163">
        <f t="shared" ref="BT71:BT74" si="85">BO71+BP71</f>
        <v>147</v>
      </c>
      <c r="BU71" s="148">
        <v>8</v>
      </c>
      <c r="BV71" s="170">
        <v>62</v>
      </c>
      <c r="BW71" s="170"/>
      <c r="BX71" s="170">
        <f t="shared" si="72"/>
        <v>12</v>
      </c>
      <c r="BY71" s="170">
        <v>0</v>
      </c>
      <c r="BZ71" s="121">
        <f t="shared" ref="BZ71:BZ75" si="86">BU71+BV71</f>
        <v>70</v>
      </c>
      <c r="CA71" s="148">
        <v>22</v>
      </c>
      <c r="CB71" s="170">
        <v>119</v>
      </c>
      <c r="CC71" s="170"/>
      <c r="CD71" s="170">
        <f t="shared" si="73"/>
        <v>31</v>
      </c>
      <c r="CE71" s="170">
        <v>0</v>
      </c>
      <c r="CF71" s="203">
        <f t="shared" ref="CF71:CF75" si="87">CA71+CB71</f>
        <v>141</v>
      </c>
      <c r="CG71" s="148">
        <v>13</v>
      </c>
      <c r="CH71" s="170">
        <v>108</v>
      </c>
      <c r="CI71" s="170"/>
      <c r="CJ71" s="170">
        <f t="shared" si="74"/>
        <v>12</v>
      </c>
      <c r="CK71" s="170">
        <v>0</v>
      </c>
      <c r="CL71" s="121">
        <f t="shared" ref="CL71:CL75" si="88">CG71+CH71</f>
        <v>121</v>
      </c>
      <c r="CM71" s="170">
        <v>3</v>
      </c>
      <c r="CN71" s="170">
        <v>92</v>
      </c>
      <c r="CO71" s="170"/>
      <c r="CP71" s="170">
        <f t="shared" si="75"/>
        <v>18</v>
      </c>
      <c r="CQ71" s="170">
        <v>0</v>
      </c>
      <c r="CR71" s="203">
        <f t="shared" ref="CR71:CR75" si="89">CM71+CN71</f>
        <v>95</v>
      </c>
      <c r="CS71" s="148">
        <v>14</v>
      </c>
      <c r="CT71" s="170">
        <v>80</v>
      </c>
      <c r="CU71" s="170"/>
      <c r="CV71" s="170">
        <f t="shared" si="76"/>
        <v>9</v>
      </c>
      <c r="CW71" s="170">
        <v>0</v>
      </c>
      <c r="CX71" s="121">
        <f t="shared" ref="CX71:CX75" si="90">CS71+CT71</f>
        <v>94</v>
      </c>
      <c r="CY71" s="148">
        <v>23</v>
      </c>
      <c r="CZ71" s="170">
        <v>196</v>
      </c>
      <c r="DA71" s="170"/>
      <c r="DB71" s="170">
        <f t="shared" si="77"/>
        <v>53</v>
      </c>
      <c r="DC71" s="170">
        <v>0</v>
      </c>
      <c r="DD71" s="121">
        <f t="shared" ref="DD71:DD75" si="91">CY71+CZ71</f>
        <v>219</v>
      </c>
      <c r="DE71" s="170">
        <v>79</v>
      </c>
      <c r="DF71" s="170">
        <v>437</v>
      </c>
      <c r="DG71" s="170"/>
      <c r="DH71" s="170">
        <f t="shared" si="78"/>
        <v>49</v>
      </c>
      <c r="DI71" s="170">
        <v>0</v>
      </c>
      <c r="DJ71" s="203">
        <f t="shared" ref="DJ71:DJ75" si="92">DE71+DF71</f>
        <v>516</v>
      </c>
      <c r="DK71" s="148">
        <v>0</v>
      </c>
      <c r="DL71" s="170">
        <v>46</v>
      </c>
      <c r="DM71" s="170"/>
      <c r="DN71" s="170">
        <f t="shared" si="79"/>
        <v>11</v>
      </c>
      <c r="DO71" s="170">
        <v>0</v>
      </c>
      <c r="DP71" s="121">
        <f t="shared" ref="DP71:DP75" si="93">DK71+DL71</f>
        <v>46</v>
      </c>
      <c r="DQ71" s="148">
        <v>21</v>
      </c>
      <c r="DR71" s="170">
        <v>168</v>
      </c>
      <c r="DS71" s="170"/>
      <c r="DT71" s="170">
        <f t="shared" si="80"/>
        <v>41</v>
      </c>
      <c r="DU71" s="170">
        <v>0</v>
      </c>
      <c r="DV71" s="203">
        <f>DR71+DQ71</f>
        <v>189</v>
      </c>
      <c r="DW71" s="148">
        <v>42</v>
      </c>
      <c r="DX71" s="170">
        <v>372</v>
      </c>
      <c r="DY71" s="170"/>
      <c r="DZ71" s="170">
        <f>EB70-EA70-DX71</f>
        <v>49</v>
      </c>
      <c r="EA71" s="170">
        <v>0</v>
      </c>
      <c r="EB71" s="121">
        <f t="shared" ref="EB71:EB75" si="94">DW71+DX71</f>
        <v>414</v>
      </c>
      <c r="EC71" s="148">
        <v>12</v>
      </c>
      <c r="ED71" s="170">
        <v>127</v>
      </c>
      <c r="EE71" s="170"/>
      <c r="EF71" s="170">
        <f t="shared" si="81"/>
        <v>11</v>
      </c>
      <c r="EG71" s="170">
        <v>0</v>
      </c>
      <c r="EH71" s="121">
        <f>ED71+EC71</f>
        <v>139</v>
      </c>
      <c r="EI71" s="171">
        <f t="shared" si="61"/>
        <v>246</v>
      </c>
      <c r="EJ71" s="143">
        <f t="shared" si="62"/>
        <v>2625</v>
      </c>
      <c r="EK71" s="143"/>
      <c r="EL71" s="97">
        <f t="shared" si="63"/>
        <v>337</v>
      </c>
      <c r="EM71" s="143">
        <f t="shared" si="63"/>
        <v>170</v>
      </c>
      <c r="EN71" s="114">
        <f t="shared" si="64"/>
        <v>2871</v>
      </c>
      <c r="EO71" s="239" t="s">
        <v>125</v>
      </c>
      <c r="EP71" s="43" t="s">
        <v>92</v>
      </c>
      <c r="ES71" s="232"/>
      <c r="ET71" s="232"/>
      <c r="EU71" s="232"/>
      <c r="EV71" s="232"/>
      <c r="EW71" s="232"/>
      <c r="EX71" s="232"/>
    </row>
    <row r="72" spans="1:180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8" si="95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5"/>
        <v>48</v>
      </c>
      <c r="AF72" s="128">
        <v>0</v>
      </c>
      <c r="AG72" s="101">
        <v>116</v>
      </c>
      <c r="AH72" s="101">
        <f>AJ71-AI71-AG72</f>
        <v>-4</v>
      </c>
      <c r="AI72" s="101">
        <v>37</v>
      </c>
      <c r="AJ72" s="109">
        <f t="shared" ref="AJ72:AJ78" si="96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7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98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99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2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3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4"/>
        <v>99</v>
      </c>
      <c r="BO72" s="171">
        <v>42</v>
      </c>
      <c r="BP72" s="101">
        <v>137</v>
      </c>
      <c r="BQ72" s="101"/>
      <c r="BR72" s="101">
        <f>BT71-BS71-BP72</f>
        <v>10</v>
      </c>
      <c r="BS72" s="101">
        <v>0</v>
      </c>
      <c r="BT72" s="164">
        <f t="shared" si="85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6"/>
        <v>129</v>
      </c>
      <c r="CA72" s="128">
        <v>48</v>
      </c>
      <c r="CB72" s="171">
        <v>129</v>
      </c>
      <c r="CC72" s="171"/>
      <c r="CD72" s="171">
        <f>CF71-CE71-CB72</f>
        <v>12</v>
      </c>
      <c r="CE72" s="171">
        <v>0</v>
      </c>
      <c r="CF72" s="204">
        <f t="shared" si="87"/>
        <v>177</v>
      </c>
      <c r="CG72" s="128">
        <v>49</v>
      </c>
      <c r="CH72" s="171">
        <v>115</v>
      </c>
      <c r="CI72" s="171"/>
      <c r="CJ72" s="171">
        <f>CL71-CK71-CH72</f>
        <v>6</v>
      </c>
      <c r="CK72" s="171">
        <v>0</v>
      </c>
      <c r="CL72" s="123">
        <f t="shared" si="88"/>
        <v>164</v>
      </c>
      <c r="CM72" s="171">
        <v>41</v>
      </c>
      <c r="CN72" s="171">
        <v>84</v>
      </c>
      <c r="CO72" s="171"/>
      <c r="CP72" s="171">
        <f>CR71-CQ71-CN72</f>
        <v>11</v>
      </c>
      <c r="CQ72" s="171">
        <v>0</v>
      </c>
      <c r="CR72" s="204">
        <f t="shared" si="89"/>
        <v>125</v>
      </c>
      <c r="CS72" s="128">
        <v>69</v>
      </c>
      <c r="CT72" s="171">
        <v>81</v>
      </c>
      <c r="CU72" s="171"/>
      <c r="CV72" s="171">
        <f>CX71-CW71-CT72</f>
        <v>13</v>
      </c>
      <c r="CW72" s="171">
        <v>0</v>
      </c>
      <c r="CX72" s="123">
        <f t="shared" si="90"/>
        <v>150</v>
      </c>
      <c r="CY72" s="128">
        <v>80</v>
      </c>
      <c r="CZ72" s="171">
        <v>195</v>
      </c>
      <c r="DA72" s="171"/>
      <c r="DB72" s="171">
        <f t="shared" si="77"/>
        <v>24</v>
      </c>
      <c r="DC72" s="171">
        <v>0</v>
      </c>
      <c r="DD72" s="123">
        <f t="shared" si="91"/>
        <v>275</v>
      </c>
      <c r="DE72" s="171">
        <v>121</v>
      </c>
      <c r="DF72" s="171">
        <v>472</v>
      </c>
      <c r="DG72" s="171"/>
      <c r="DH72" s="171">
        <f>DJ71-DI71-DF72</f>
        <v>44</v>
      </c>
      <c r="DI72" s="171">
        <v>0</v>
      </c>
      <c r="DJ72" s="204">
        <f t="shared" si="92"/>
        <v>593</v>
      </c>
      <c r="DK72" s="128">
        <v>0</v>
      </c>
      <c r="DL72" s="171">
        <v>39</v>
      </c>
      <c r="DM72" s="171"/>
      <c r="DN72" s="171">
        <f>DP71-DO71-DL72</f>
        <v>7</v>
      </c>
      <c r="DO72" s="171">
        <v>0</v>
      </c>
      <c r="DP72" s="123">
        <f t="shared" si="93"/>
        <v>39</v>
      </c>
      <c r="DQ72" s="128">
        <v>76</v>
      </c>
      <c r="DR72" s="171">
        <v>169</v>
      </c>
      <c r="DS72" s="171"/>
      <c r="DT72" s="171">
        <f>DV71-DU71-DR72</f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171">
        <f>EB71-EA71-DX72</f>
        <v>41</v>
      </c>
      <c r="EA72" s="171">
        <v>0</v>
      </c>
      <c r="EB72" s="123">
        <f t="shared" si="94"/>
        <v>462</v>
      </c>
      <c r="EC72" s="128">
        <v>43</v>
      </c>
      <c r="ED72" s="171">
        <v>129</v>
      </c>
      <c r="EE72" s="171"/>
      <c r="EF72" s="171">
        <f>EH71-EG71-ED72</f>
        <v>10</v>
      </c>
      <c r="EG72" s="171">
        <v>0</v>
      </c>
      <c r="EH72" s="123">
        <f>EC72+ED72</f>
        <v>172</v>
      </c>
      <c r="EI72" s="171">
        <f t="shared" si="61"/>
        <v>719</v>
      </c>
      <c r="EJ72" s="143">
        <f t="shared" si="62"/>
        <v>2514</v>
      </c>
      <c r="EK72" s="143"/>
      <c r="EL72" s="97">
        <f>EN71-EM71-EJ72</f>
        <v>187</v>
      </c>
      <c r="EM72" s="143">
        <f>SUM(E72+J72+O72+T72+Y72+AD72+AI72+AN72+AS72+AX72+BC72+BH72+BM72+BS72+BY72+CE72+CK72+CQ72+CW72+DC72+DI72+DO72+DU72+EA72+EG72)</f>
        <v>210</v>
      </c>
      <c r="EN72" s="114">
        <f t="shared" si="64"/>
        <v>3233</v>
      </c>
      <c r="EO72" s="239">
        <v>213</v>
      </c>
      <c r="EP72" s="43" t="s">
        <v>93</v>
      </c>
      <c r="ES72" s="232"/>
      <c r="ET72" s="232"/>
      <c r="EU72" s="232"/>
      <c r="EV72" s="232"/>
      <c r="EW72" s="232"/>
      <c r="EX72" s="232"/>
    </row>
    <row r="73" spans="1:180" s="297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5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5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6"/>
        <v>76</v>
      </c>
      <c r="AK73" s="128">
        <v>0</v>
      </c>
      <c r="AL73" s="101">
        <v>29</v>
      </c>
      <c r="AM73" s="101">
        <f t="shared" si="67"/>
        <v>2</v>
      </c>
      <c r="AN73" s="100">
        <v>13</v>
      </c>
      <c r="AO73" s="109">
        <f t="shared" si="97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98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99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2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3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4"/>
        <v>50</v>
      </c>
      <c r="BO73" s="128">
        <v>26</v>
      </c>
      <c r="BP73" s="101">
        <v>165</v>
      </c>
      <c r="BQ73" s="101"/>
      <c r="BR73" s="101">
        <v>14</v>
      </c>
      <c r="BS73" s="101">
        <v>9</v>
      </c>
      <c r="BT73" s="109">
        <f t="shared" si="85"/>
        <v>191</v>
      </c>
      <c r="BU73" s="128">
        <v>0</v>
      </c>
      <c r="BV73" s="101">
        <v>117</v>
      </c>
      <c r="BW73" s="101"/>
      <c r="BX73" s="101">
        <f t="shared" si="72"/>
        <v>12</v>
      </c>
      <c r="BY73" s="170">
        <v>0</v>
      </c>
      <c r="BZ73" s="109">
        <f t="shared" si="86"/>
        <v>117</v>
      </c>
      <c r="CA73" s="128">
        <v>0</v>
      </c>
      <c r="CB73" s="101">
        <v>155</v>
      </c>
      <c r="CC73" s="101"/>
      <c r="CD73" s="101">
        <v>22</v>
      </c>
      <c r="CE73" s="101">
        <v>1</v>
      </c>
      <c r="CF73" s="109">
        <f t="shared" si="87"/>
        <v>155</v>
      </c>
      <c r="CG73" s="128"/>
      <c r="CH73" s="101">
        <v>150</v>
      </c>
      <c r="CI73" s="101"/>
      <c r="CJ73" s="101">
        <v>14</v>
      </c>
      <c r="CK73" s="101">
        <v>0</v>
      </c>
      <c r="CL73" s="109">
        <f t="shared" si="88"/>
        <v>150</v>
      </c>
      <c r="CM73" s="128">
        <v>1</v>
      </c>
      <c r="CN73" s="101">
        <v>110</v>
      </c>
      <c r="CO73" s="171"/>
      <c r="CP73" s="171">
        <f t="shared" ref="CP73:CP74" si="100">CR72-CQ72-CN73</f>
        <v>15</v>
      </c>
      <c r="CQ73" s="101">
        <v>0</v>
      </c>
      <c r="CR73" s="109">
        <f t="shared" si="89"/>
        <v>111</v>
      </c>
      <c r="CS73" s="128">
        <v>33</v>
      </c>
      <c r="CT73" s="101">
        <v>120</v>
      </c>
      <c r="CU73" s="101"/>
      <c r="CV73" s="101">
        <f t="shared" si="76"/>
        <v>30</v>
      </c>
      <c r="CW73" s="101">
        <v>0</v>
      </c>
      <c r="CX73" s="109">
        <f t="shared" si="90"/>
        <v>153</v>
      </c>
      <c r="CY73" s="128">
        <v>25</v>
      </c>
      <c r="CZ73" s="101">
        <v>223</v>
      </c>
      <c r="DA73" s="101"/>
      <c r="DB73" s="101">
        <f t="shared" si="77"/>
        <v>52</v>
      </c>
      <c r="DC73" s="101">
        <v>3</v>
      </c>
      <c r="DD73" s="109">
        <f t="shared" si="91"/>
        <v>248</v>
      </c>
      <c r="DE73" s="128">
        <v>74</v>
      </c>
      <c r="DF73" s="101">
        <v>547</v>
      </c>
      <c r="DG73" s="101"/>
      <c r="DH73" s="101">
        <f t="shared" si="78"/>
        <v>46</v>
      </c>
      <c r="DI73" s="101">
        <v>0</v>
      </c>
      <c r="DJ73" s="109">
        <f t="shared" si="92"/>
        <v>621</v>
      </c>
      <c r="DK73" s="128">
        <v>0</v>
      </c>
      <c r="DL73" s="101">
        <v>42</v>
      </c>
      <c r="DM73" s="101"/>
      <c r="DN73" s="101">
        <v>-3</v>
      </c>
      <c r="DO73" s="101">
        <v>0</v>
      </c>
      <c r="DP73" s="109">
        <f t="shared" si="93"/>
        <v>42</v>
      </c>
      <c r="DQ73" s="128">
        <v>0</v>
      </c>
      <c r="DR73" s="101">
        <v>229</v>
      </c>
      <c r="DS73" s="101"/>
      <c r="DT73" s="101">
        <f t="shared" si="80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101">
        <v>24</v>
      </c>
      <c r="EA73" s="101">
        <v>0</v>
      </c>
      <c r="EB73" s="109">
        <f t="shared" si="94"/>
        <v>478</v>
      </c>
      <c r="EC73" s="128">
        <v>0</v>
      </c>
      <c r="ED73" s="101">
        <v>152</v>
      </c>
      <c r="EE73" s="101"/>
      <c r="EF73" s="101">
        <v>20</v>
      </c>
      <c r="EG73" s="101">
        <v>4</v>
      </c>
      <c r="EH73" s="109">
        <f>EC73+ED73</f>
        <v>152</v>
      </c>
      <c r="EI73" s="128">
        <f t="shared" si="61"/>
        <v>199</v>
      </c>
      <c r="EJ73" s="171">
        <f t="shared" si="62"/>
        <v>2743</v>
      </c>
      <c r="EK73" s="171"/>
      <c r="EL73" s="171">
        <f>SUM(D73+I73+N73+S73+X73+AC73+AH73+AM73+AR73+AW73+BB73+BG73+BL73+BR73+BX73+CD73+CJ73+CP73+CV73+DB73+DH73+DN73+DT73+DZ73+EF73)</f>
        <v>280</v>
      </c>
      <c r="EM73" s="171">
        <f>SUM(E73+J73+O73+T73+Y73+AD73+AI73+AN73+AS73+AX73+BC73+BH73+BM73+BS73+BY73+CE73+CK73+CQ73+CW73+DC73+DI73+DO73+DU73+EA73+EG73)</f>
        <v>143</v>
      </c>
      <c r="EN73" s="114">
        <f t="shared" si="64"/>
        <v>2942</v>
      </c>
      <c r="EO73" s="239" t="s">
        <v>122</v>
      </c>
      <c r="EP73" s="66" t="s">
        <v>94</v>
      </c>
      <c r="EQ73" s="256"/>
      <c r="ER73" s="256"/>
      <c r="ES73" s="232"/>
      <c r="ET73" s="256"/>
      <c r="EU73" s="256"/>
      <c r="EV73" s="256"/>
      <c r="EW73" s="256"/>
      <c r="EX73" s="256"/>
      <c r="EY73" s="232"/>
      <c r="EZ73" s="232"/>
      <c r="FA73" s="232"/>
      <c r="FB73" s="232"/>
      <c r="FC73" s="232"/>
      <c r="FD73" s="232"/>
      <c r="FE73" s="232"/>
      <c r="FF73" s="232"/>
      <c r="FG73" s="232"/>
      <c r="FH73" s="232"/>
      <c r="FI73" s="232"/>
      <c r="FJ73" s="232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</row>
    <row r="74" spans="1:180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5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5"/>
        <v>17</v>
      </c>
      <c r="AF74" s="128">
        <v>0</v>
      </c>
      <c r="AG74" s="101">
        <v>27</v>
      </c>
      <c r="AH74" s="101">
        <f t="shared" si="66"/>
        <v>19</v>
      </c>
      <c r="AI74" s="101">
        <v>7</v>
      </c>
      <c r="AJ74" s="109">
        <f t="shared" si="96"/>
        <v>27</v>
      </c>
      <c r="AK74" s="128">
        <v>0</v>
      </c>
      <c r="AL74" s="101">
        <v>14</v>
      </c>
      <c r="AM74" s="101">
        <f t="shared" si="67"/>
        <v>2</v>
      </c>
      <c r="AN74" s="101">
        <v>8</v>
      </c>
      <c r="AO74" s="109">
        <f t="shared" si="97"/>
        <v>14</v>
      </c>
      <c r="AP74" s="128">
        <v>0</v>
      </c>
      <c r="AQ74" s="101">
        <v>24</v>
      </c>
      <c r="AR74" s="101">
        <f t="shared" si="68"/>
        <v>-3</v>
      </c>
      <c r="AS74" s="101">
        <v>9</v>
      </c>
      <c r="AT74" s="109">
        <f t="shared" si="98"/>
        <v>24</v>
      </c>
      <c r="AU74" s="128">
        <v>0</v>
      </c>
      <c r="AV74" s="101">
        <v>10</v>
      </c>
      <c r="AW74" s="101">
        <f t="shared" si="69"/>
        <v>2</v>
      </c>
      <c r="AX74" s="101">
        <v>6</v>
      </c>
      <c r="AY74" s="109">
        <f t="shared" si="99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2"/>
        <v>10</v>
      </c>
      <c r="BE74" s="128">
        <v>0</v>
      </c>
      <c r="BF74" s="101">
        <v>7</v>
      </c>
      <c r="BG74" s="101">
        <f t="shared" si="70"/>
        <v>-1</v>
      </c>
      <c r="BH74" s="101">
        <v>4</v>
      </c>
      <c r="BI74" s="109">
        <f t="shared" si="83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4"/>
        <v>29</v>
      </c>
      <c r="BO74" s="128">
        <v>39</v>
      </c>
      <c r="BP74" s="101">
        <v>170</v>
      </c>
      <c r="BQ74" s="101"/>
      <c r="BR74" s="101">
        <v>12</v>
      </c>
      <c r="BS74" s="101">
        <v>14</v>
      </c>
      <c r="BT74" s="109">
        <f t="shared" si="85"/>
        <v>209</v>
      </c>
      <c r="BU74" s="128">
        <v>40</v>
      </c>
      <c r="BV74" s="101">
        <v>105</v>
      </c>
      <c r="BW74" s="101"/>
      <c r="BX74" s="101">
        <v>10</v>
      </c>
      <c r="BY74" s="101">
        <v>0</v>
      </c>
      <c r="BZ74" s="109">
        <f t="shared" si="86"/>
        <v>145</v>
      </c>
      <c r="CA74" s="128">
        <v>65</v>
      </c>
      <c r="CB74" s="101">
        <v>152</v>
      </c>
      <c r="CC74" s="101"/>
      <c r="CD74" s="101">
        <v>2</v>
      </c>
      <c r="CE74" s="101">
        <v>11</v>
      </c>
      <c r="CF74" s="109">
        <f t="shared" si="87"/>
        <v>217</v>
      </c>
      <c r="CG74" s="128">
        <v>41</v>
      </c>
      <c r="CH74" s="101">
        <v>152</v>
      </c>
      <c r="CI74" s="101"/>
      <c r="CJ74" s="101">
        <v>10</v>
      </c>
      <c r="CK74" s="101">
        <v>0</v>
      </c>
      <c r="CL74" s="109">
        <f t="shared" si="88"/>
        <v>193</v>
      </c>
      <c r="CM74" s="128">
        <v>41</v>
      </c>
      <c r="CN74" s="101">
        <v>95</v>
      </c>
      <c r="CO74" s="171"/>
      <c r="CP74" s="171">
        <f t="shared" si="100"/>
        <v>16</v>
      </c>
      <c r="CQ74" s="101">
        <v>0</v>
      </c>
      <c r="CR74" s="109">
        <f t="shared" si="89"/>
        <v>136</v>
      </c>
      <c r="CS74" s="128">
        <v>38</v>
      </c>
      <c r="CT74" s="101">
        <v>126</v>
      </c>
      <c r="CU74" s="101"/>
      <c r="CV74" s="101">
        <f t="shared" si="76"/>
        <v>27</v>
      </c>
      <c r="CW74" s="101">
        <v>2</v>
      </c>
      <c r="CX74" s="109">
        <f t="shared" si="90"/>
        <v>164</v>
      </c>
      <c r="CY74" s="128">
        <v>88</v>
      </c>
      <c r="CZ74" s="101">
        <v>217</v>
      </c>
      <c r="DA74" s="101"/>
      <c r="DB74" s="101">
        <f t="shared" si="77"/>
        <v>28</v>
      </c>
      <c r="DC74" s="101">
        <v>12</v>
      </c>
      <c r="DD74" s="109">
        <f t="shared" si="91"/>
        <v>305</v>
      </c>
      <c r="DE74" s="128">
        <v>140</v>
      </c>
      <c r="DF74" s="101">
        <v>569</v>
      </c>
      <c r="DG74" s="101"/>
      <c r="DH74" s="101">
        <v>42</v>
      </c>
      <c r="DI74" s="101">
        <v>16</v>
      </c>
      <c r="DJ74" s="109">
        <f t="shared" si="92"/>
        <v>709</v>
      </c>
      <c r="DK74" s="128">
        <v>0</v>
      </c>
      <c r="DL74" s="101">
        <v>39</v>
      </c>
      <c r="DM74" s="101"/>
      <c r="DN74" s="101">
        <v>5</v>
      </c>
      <c r="DO74" s="101">
        <v>2</v>
      </c>
      <c r="DP74" s="109">
        <f t="shared" si="93"/>
        <v>39</v>
      </c>
      <c r="DQ74" s="128">
        <v>104</v>
      </c>
      <c r="DR74" s="101">
        <v>213</v>
      </c>
      <c r="DS74" s="101"/>
      <c r="DT74" s="101">
        <f t="shared" si="80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101">
        <v>35</v>
      </c>
      <c r="EA74" s="101">
        <v>8</v>
      </c>
      <c r="EB74" s="109">
        <f t="shared" si="94"/>
        <v>547</v>
      </c>
      <c r="EC74" s="128">
        <v>50</v>
      </c>
      <c r="ED74" s="101">
        <v>140</v>
      </c>
      <c r="EE74" s="101"/>
      <c r="EF74" s="101">
        <v>10</v>
      </c>
      <c r="EG74" s="101">
        <v>6</v>
      </c>
      <c r="EH74" s="109">
        <f>EC74+ED74</f>
        <v>190</v>
      </c>
      <c r="EI74" s="128">
        <f>SUM(B74+G74+L74+Q74+V74+AA74+AF74+AK74+AP74+AU74+AZ74+BE74+BJ74+BO74+BU74+CA74+CG74+CM74+CS74+CY74+DE74+DK74+DQ74+DW74+EC74)</f>
        <v>760</v>
      </c>
      <c r="EJ74" s="171">
        <f>EN74-EI74</f>
        <v>2557</v>
      </c>
      <c r="EK74" s="171"/>
      <c r="EL74" s="171">
        <f>SUM(D74+I74+N74+S74+X74+AC74+AH74+AM74+AR74+AW74+BB74+BG74+BL74+BR74+BX74+CD74+CJ74+CP74+CV74+DB74+DH74+DN74+DT74+DZ74+EF74)</f>
        <v>236</v>
      </c>
      <c r="EM74" s="171">
        <f>SUM(E74+J74+O74+T74+Y74+AD74+AI74+AN74+AS74+AX74+BC74+BH74+BM74+BS74+BY74+CE74+CK74+CQ74+CW74+DC74+DI74+DO74+DU74+EA74+EG74)</f>
        <v>142</v>
      </c>
      <c r="EN74" s="114">
        <f t="shared" si="64"/>
        <v>3317</v>
      </c>
      <c r="EO74" s="239" t="s">
        <v>130</v>
      </c>
      <c r="EP74" s="251" t="s">
        <v>96</v>
      </c>
    </row>
    <row r="75" spans="1:180" s="392" customFormat="1" x14ac:dyDescent="0.2">
      <c r="A75" s="400" t="s">
        <v>95</v>
      </c>
      <c r="B75" s="401"/>
      <c r="C75" s="402"/>
      <c r="D75" s="402"/>
      <c r="E75" s="402"/>
      <c r="F75" s="403"/>
      <c r="G75" s="401"/>
      <c r="H75" s="402"/>
      <c r="I75" s="402"/>
      <c r="J75" s="402"/>
      <c r="K75" s="403"/>
      <c r="L75" s="404"/>
      <c r="M75" s="402"/>
      <c r="N75" s="402"/>
      <c r="O75" s="402"/>
      <c r="P75" s="405"/>
      <c r="Q75" s="401"/>
      <c r="R75" s="402"/>
      <c r="S75" s="402"/>
      <c r="T75" s="402"/>
      <c r="U75" s="403"/>
      <c r="V75" s="406">
        <v>0</v>
      </c>
      <c r="W75" s="407">
        <v>3</v>
      </c>
      <c r="X75" s="407">
        <f t="shared" ref="X75:X78" si="101">Z74-Y74-W75</f>
        <v>1</v>
      </c>
      <c r="Y75" s="407">
        <v>3</v>
      </c>
      <c r="Z75" s="408">
        <f t="shared" si="95"/>
        <v>3</v>
      </c>
      <c r="AA75" s="406">
        <v>0</v>
      </c>
      <c r="AB75" s="407">
        <v>8</v>
      </c>
      <c r="AC75" s="407">
        <f>AE74-AD74-AB75</f>
        <v>5</v>
      </c>
      <c r="AD75" s="407">
        <v>2</v>
      </c>
      <c r="AE75" s="408">
        <f t="shared" si="65"/>
        <v>8</v>
      </c>
      <c r="AF75" s="406">
        <v>0</v>
      </c>
      <c r="AG75" s="407">
        <v>18</v>
      </c>
      <c r="AH75" s="407">
        <f t="shared" si="66"/>
        <v>2</v>
      </c>
      <c r="AI75" s="407">
        <v>7</v>
      </c>
      <c r="AJ75" s="408">
        <f t="shared" si="96"/>
        <v>18</v>
      </c>
      <c r="AK75" s="406">
        <v>0</v>
      </c>
      <c r="AL75" s="407">
        <v>6</v>
      </c>
      <c r="AM75" s="407">
        <f t="shared" si="67"/>
        <v>0</v>
      </c>
      <c r="AN75" s="407">
        <v>1</v>
      </c>
      <c r="AO75" s="408">
        <f t="shared" si="97"/>
        <v>6</v>
      </c>
      <c r="AP75" s="406">
        <v>0</v>
      </c>
      <c r="AQ75" s="407">
        <v>10</v>
      </c>
      <c r="AR75" s="407">
        <f t="shared" si="68"/>
        <v>5</v>
      </c>
      <c r="AS75" s="407">
        <v>5</v>
      </c>
      <c r="AT75" s="408">
        <f t="shared" si="98"/>
        <v>10</v>
      </c>
      <c r="AU75" s="406">
        <v>0</v>
      </c>
      <c r="AV75" s="407">
        <v>6</v>
      </c>
      <c r="AW75" s="407">
        <f t="shared" si="69"/>
        <v>-2</v>
      </c>
      <c r="AX75" s="407">
        <v>3</v>
      </c>
      <c r="AY75" s="408">
        <f t="shared" si="99"/>
        <v>6</v>
      </c>
      <c r="AZ75" s="406">
        <v>0</v>
      </c>
      <c r="BA75" s="407">
        <v>0</v>
      </c>
      <c r="BB75" s="407">
        <f t="shared" ref="BB75" si="102">BD74-BC74-BA75</f>
        <v>3</v>
      </c>
      <c r="BC75" s="407">
        <v>0</v>
      </c>
      <c r="BD75" s="408">
        <f t="shared" si="82"/>
        <v>0</v>
      </c>
      <c r="BE75" s="406">
        <v>0</v>
      </c>
      <c r="BF75" s="407">
        <v>2</v>
      </c>
      <c r="BG75" s="407">
        <f>BI74-BH74-BF75</f>
        <v>1</v>
      </c>
      <c r="BH75" s="407">
        <v>0</v>
      </c>
      <c r="BI75" s="408">
        <f t="shared" si="83"/>
        <v>2</v>
      </c>
      <c r="BJ75" s="406">
        <v>0</v>
      </c>
      <c r="BK75" s="407">
        <v>17</v>
      </c>
      <c r="BL75" s="407">
        <f t="shared" si="71"/>
        <v>2</v>
      </c>
      <c r="BM75" s="407">
        <v>10</v>
      </c>
      <c r="BN75" s="408">
        <f t="shared" si="84"/>
        <v>17</v>
      </c>
      <c r="BO75" s="406">
        <v>30</v>
      </c>
      <c r="BP75" s="407">
        <v>187</v>
      </c>
      <c r="BQ75" s="407"/>
      <c r="BR75" s="407">
        <f>BT74-BS74-BP75</f>
        <v>8</v>
      </c>
      <c r="BS75" s="407">
        <v>3</v>
      </c>
      <c r="BT75" s="408">
        <f>BO75+BP75</f>
        <v>217</v>
      </c>
      <c r="BU75" s="406">
        <v>13</v>
      </c>
      <c r="BV75" s="407">
        <v>143</v>
      </c>
      <c r="BW75" s="407"/>
      <c r="BX75" s="407">
        <f>BZ74-BY74-BV75</f>
        <v>2</v>
      </c>
      <c r="BY75" s="407">
        <v>6</v>
      </c>
      <c r="BZ75" s="408">
        <f t="shared" si="86"/>
        <v>156</v>
      </c>
      <c r="CA75" s="406">
        <v>14</v>
      </c>
      <c r="CB75" s="407">
        <v>181</v>
      </c>
      <c r="CC75" s="407"/>
      <c r="CD75" s="407">
        <f>CF74-CE74-CB75</f>
        <v>25</v>
      </c>
      <c r="CE75" s="407">
        <v>6</v>
      </c>
      <c r="CF75" s="408">
        <f t="shared" si="87"/>
        <v>195</v>
      </c>
      <c r="CG75" s="406">
        <v>0</v>
      </c>
      <c r="CH75" s="407">
        <v>177</v>
      </c>
      <c r="CI75" s="407"/>
      <c r="CJ75" s="407">
        <f>CL74-CK74-CH75</f>
        <v>16</v>
      </c>
      <c r="CK75" s="407">
        <v>5</v>
      </c>
      <c r="CL75" s="408">
        <f t="shared" si="88"/>
        <v>177</v>
      </c>
      <c r="CM75" s="406">
        <v>14</v>
      </c>
      <c r="CN75" s="407">
        <v>118</v>
      </c>
      <c r="CO75" s="407"/>
      <c r="CP75" s="407">
        <f>CR74-CQ74-CN75</f>
        <v>18</v>
      </c>
      <c r="CQ75" s="407">
        <v>6</v>
      </c>
      <c r="CR75" s="408">
        <f t="shared" si="89"/>
        <v>132</v>
      </c>
      <c r="CS75" s="406">
        <v>23</v>
      </c>
      <c r="CT75" s="407">
        <v>152</v>
      </c>
      <c r="CU75" s="407"/>
      <c r="CV75" s="407">
        <f>CX74-CW74-CT75</f>
        <v>10</v>
      </c>
      <c r="CW75" s="407">
        <v>0</v>
      </c>
      <c r="CX75" s="408">
        <f t="shared" si="90"/>
        <v>175</v>
      </c>
      <c r="CY75" s="406">
        <v>27</v>
      </c>
      <c r="CZ75" s="407">
        <v>269</v>
      </c>
      <c r="DA75" s="407"/>
      <c r="DB75" s="407">
        <f t="shared" si="77"/>
        <v>24</v>
      </c>
      <c r="DC75" s="407">
        <v>10</v>
      </c>
      <c r="DD75" s="408">
        <f t="shared" si="91"/>
        <v>296</v>
      </c>
      <c r="DE75" s="406">
        <v>120</v>
      </c>
      <c r="DF75" s="407">
        <v>642</v>
      </c>
      <c r="DG75" s="407"/>
      <c r="DH75" s="407">
        <f>DJ74-DI74-DF75</f>
        <v>51</v>
      </c>
      <c r="DI75" s="407">
        <v>34</v>
      </c>
      <c r="DJ75" s="408">
        <f t="shared" si="92"/>
        <v>762</v>
      </c>
      <c r="DK75" s="406">
        <v>0</v>
      </c>
      <c r="DL75" s="407">
        <v>36</v>
      </c>
      <c r="DM75" s="407"/>
      <c r="DN75" s="407">
        <f>DP74-DO74-DL75</f>
        <v>1</v>
      </c>
      <c r="DO75" s="407">
        <v>0</v>
      </c>
      <c r="DP75" s="408">
        <f t="shared" si="93"/>
        <v>36</v>
      </c>
      <c r="DQ75" s="406">
        <v>45</v>
      </c>
      <c r="DR75" s="407">
        <v>276</v>
      </c>
      <c r="DS75" s="407"/>
      <c r="DT75" s="407">
        <f>DV74-DU74-DR75</f>
        <v>29</v>
      </c>
      <c r="DU75" s="407">
        <v>5</v>
      </c>
      <c r="DV75" s="408">
        <f>DQ75+DR75</f>
        <v>321</v>
      </c>
      <c r="DW75" s="406">
        <v>41</v>
      </c>
      <c r="DX75" s="407">
        <v>514</v>
      </c>
      <c r="DY75" s="407"/>
      <c r="DZ75" s="407">
        <f>EB74-EA74-DX75</f>
        <v>25</v>
      </c>
      <c r="EA75" s="407">
        <v>13</v>
      </c>
      <c r="EB75" s="408">
        <f t="shared" si="94"/>
        <v>555</v>
      </c>
      <c r="EC75" s="406">
        <v>23</v>
      </c>
      <c r="ED75" s="407">
        <v>167</v>
      </c>
      <c r="EE75" s="407"/>
      <c r="EF75" s="407">
        <f>EH74-EG74-ED75</f>
        <v>17</v>
      </c>
      <c r="EG75" s="407">
        <v>6</v>
      </c>
      <c r="EH75" s="408">
        <f>EC75+ED75</f>
        <v>190</v>
      </c>
      <c r="EI75" s="406">
        <f>SUM(B75+G75+L75+Q75+V75+AA75+AF75+AK75+AP75+AU75+AZ75+BE75+BJ75+BO75+BU75+CA75+CG75+CM75+CS75+CY75+DE75+DK75+DQ75+DW75+EC75)</f>
        <v>350</v>
      </c>
      <c r="EJ75" s="409">
        <f>EN75-EI75</f>
        <v>2932</v>
      </c>
      <c r="EK75" s="409"/>
      <c r="EL75" s="409">
        <f>SUM(D75+I75+N75+S75+X75+AC75+AH75+AM75+AR75+AW75+BB75+BG75+BL75+BR75+BX75+CD75+CJ75+CP75+CV75+DB75+DH75+DN75+DT75+DZ75+EF75)</f>
        <v>243</v>
      </c>
      <c r="EM75" s="409">
        <f>SUM(E75+J75+O75+T75+Y75+AD75+AI75+AN75+AS75+AX75+BC75+BH75+BM75+BS75+BY75+CE75+CK75+CQ75+CW75+DC75+DI75+DO75+DU75+EA75+EG75)</f>
        <v>125</v>
      </c>
      <c r="EN75" s="114">
        <f t="shared" si="64"/>
        <v>3282</v>
      </c>
      <c r="EO75" s="410" t="s">
        <v>126</v>
      </c>
      <c r="EP75" s="400" t="s">
        <v>95</v>
      </c>
      <c r="EQ75" s="329"/>
      <c r="ER75" s="329"/>
      <c r="ES75" s="329"/>
      <c r="ET75" s="329"/>
      <c r="EU75" s="329"/>
      <c r="EV75" s="329"/>
      <c r="EW75" s="329"/>
      <c r="EX75" s="329"/>
    </row>
    <row r="76" spans="1:180" s="392" customFormat="1" x14ac:dyDescent="0.2">
      <c r="A76" s="400" t="s">
        <v>98</v>
      </c>
      <c r="B76" s="402"/>
      <c r="C76" s="402"/>
      <c r="D76" s="402"/>
      <c r="E76" s="402"/>
      <c r="F76" s="402"/>
      <c r="G76" s="402"/>
      <c r="H76" s="402"/>
      <c r="I76" s="402"/>
      <c r="J76" s="402"/>
      <c r="K76" s="402"/>
      <c r="L76" s="402"/>
      <c r="M76" s="402"/>
      <c r="N76" s="402"/>
      <c r="O76" s="402"/>
      <c r="P76" s="402"/>
      <c r="Q76" s="402"/>
      <c r="R76" s="402"/>
      <c r="S76" s="402"/>
      <c r="T76" s="402"/>
      <c r="U76" s="402"/>
      <c r="V76" s="409">
        <v>0</v>
      </c>
      <c r="W76" s="407">
        <v>3</v>
      </c>
      <c r="X76" s="407">
        <f>Z75-Y75-W76</f>
        <v>-3</v>
      </c>
      <c r="Y76" s="407">
        <v>2</v>
      </c>
      <c r="Z76" s="408">
        <f t="shared" si="95"/>
        <v>3</v>
      </c>
      <c r="AA76" s="406">
        <v>0</v>
      </c>
      <c r="AB76" s="407">
        <v>9</v>
      </c>
      <c r="AC76" s="407">
        <f>AE75-AD75-AB76</f>
        <v>-3</v>
      </c>
      <c r="AD76" s="407">
        <v>3</v>
      </c>
      <c r="AE76" s="408">
        <f t="shared" si="65"/>
        <v>9</v>
      </c>
      <c r="AF76" s="406">
        <v>0</v>
      </c>
      <c r="AG76" s="407">
        <v>17</v>
      </c>
      <c r="AH76" s="407">
        <f>AJ75-AI75-AG76</f>
        <v>-6</v>
      </c>
      <c r="AI76" s="407">
        <v>7</v>
      </c>
      <c r="AJ76" s="408">
        <f t="shared" si="96"/>
        <v>17</v>
      </c>
      <c r="AK76" s="406">
        <v>0</v>
      </c>
      <c r="AL76" s="407">
        <v>4</v>
      </c>
      <c r="AM76" s="407">
        <f>AO75-AN75-AL76</f>
        <v>1</v>
      </c>
      <c r="AN76" s="407">
        <v>2</v>
      </c>
      <c r="AO76" s="408">
        <f t="shared" si="97"/>
        <v>4</v>
      </c>
      <c r="AP76" s="406">
        <v>0</v>
      </c>
      <c r="AQ76" s="407">
        <v>4</v>
      </c>
      <c r="AR76" s="407">
        <f>AT75-AS75-AQ76</f>
        <v>1</v>
      </c>
      <c r="AS76" s="407">
        <v>1</v>
      </c>
      <c r="AT76" s="408">
        <f t="shared" si="98"/>
        <v>4</v>
      </c>
      <c r="AU76" s="406">
        <v>0</v>
      </c>
      <c r="AV76" s="407">
        <v>1</v>
      </c>
      <c r="AW76" s="407">
        <f>AY75-AX75-AV76</f>
        <v>2</v>
      </c>
      <c r="AX76" s="407">
        <v>0</v>
      </c>
      <c r="AY76" s="408">
        <f t="shared" si="99"/>
        <v>1</v>
      </c>
      <c r="AZ76" s="406">
        <v>0</v>
      </c>
      <c r="BA76" s="407">
        <v>1</v>
      </c>
      <c r="BB76" s="407">
        <f>BD75-BC75-BA76</f>
        <v>-1</v>
      </c>
      <c r="BC76" s="407">
        <v>0</v>
      </c>
      <c r="BD76" s="408">
        <f t="shared" si="82"/>
        <v>1</v>
      </c>
      <c r="BE76" s="406">
        <v>0</v>
      </c>
      <c r="BF76" s="407">
        <v>2</v>
      </c>
      <c r="BG76" s="407">
        <f>BI75-BH75-BF76</f>
        <v>0</v>
      </c>
      <c r="BH76" s="407">
        <v>1</v>
      </c>
      <c r="BI76" s="408">
        <f t="shared" si="83"/>
        <v>2</v>
      </c>
      <c r="BJ76" s="406">
        <v>0</v>
      </c>
      <c r="BK76" s="407">
        <v>11</v>
      </c>
      <c r="BL76" s="407">
        <f>BN75-BM75-BK76</f>
        <v>-4</v>
      </c>
      <c r="BM76" s="407">
        <v>6</v>
      </c>
      <c r="BN76" s="408">
        <f t="shared" si="84"/>
        <v>11</v>
      </c>
      <c r="BO76" s="406">
        <v>43</v>
      </c>
      <c r="BP76" s="407">
        <v>196</v>
      </c>
      <c r="BQ76" s="407">
        <v>1</v>
      </c>
      <c r="BR76" s="407">
        <f>BT75-BS75-BP76</f>
        <v>18</v>
      </c>
      <c r="BS76" s="407">
        <v>21</v>
      </c>
      <c r="BT76" s="408">
        <f>BO76+BP76+BQ76</f>
        <v>240</v>
      </c>
      <c r="BU76" s="406">
        <v>33</v>
      </c>
      <c r="BV76" s="407">
        <v>133</v>
      </c>
      <c r="BW76" s="407">
        <v>0</v>
      </c>
      <c r="BX76" s="407">
        <f>BZ75-BY75-BV76</f>
        <v>17</v>
      </c>
      <c r="BY76" s="407">
        <v>7</v>
      </c>
      <c r="BZ76" s="408">
        <f>BU76+BV76+BW76</f>
        <v>166</v>
      </c>
      <c r="CA76" s="406">
        <v>36</v>
      </c>
      <c r="CB76" s="407">
        <v>172</v>
      </c>
      <c r="CC76" s="407">
        <v>0</v>
      </c>
      <c r="CD76" s="407">
        <f>CF75-CE75-CB76</f>
        <v>17</v>
      </c>
      <c r="CE76" s="407">
        <v>2</v>
      </c>
      <c r="CF76" s="408">
        <f>CA76+CB76+CC76</f>
        <v>208</v>
      </c>
      <c r="CG76" s="406">
        <v>35</v>
      </c>
      <c r="CH76" s="407">
        <v>173</v>
      </c>
      <c r="CI76" s="407">
        <v>3</v>
      </c>
      <c r="CJ76" s="407">
        <f>CL75-CK75-CH76</f>
        <v>-1</v>
      </c>
      <c r="CK76" s="407">
        <v>6</v>
      </c>
      <c r="CL76" s="408">
        <f>CG76+CH76+CI76</f>
        <v>211</v>
      </c>
      <c r="CM76" s="406">
        <v>35</v>
      </c>
      <c r="CN76" s="407">
        <v>115</v>
      </c>
      <c r="CO76" s="407">
        <v>1</v>
      </c>
      <c r="CP76" s="407">
        <f>CR75-CQ75-CN76</f>
        <v>11</v>
      </c>
      <c r="CQ76" s="407">
        <v>5</v>
      </c>
      <c r="CR76" s="408">
        <f>CM76+CN76+CO76</f>
        <v>151</v>
      </c>
      <c r="CS76" s="406">
        <v>37</v>
      </c>
      <c r="CT76" s="407">
        <v>161</v>
      </c>
      <c r="CU76" s="407">
        <v>2</v>
      </c>
      <c r="CV76" s="407">
        <f>CX75-CW75-CT76</f>
        <v>14</v>
      </c>
      <c r="CW76" s="407">
        <v>5</v>
      </c>
      <c r="CX76" s="408">
        <f>CS76+CT76+CU76</f>
        <v>200</v>
      </c>
      <c r="CY76" s="406">
        <v>94</v>
      </c>
      <c r="CZ76" s="407">
        <v>231</v>
      </c>
      <c r="DA76" s="407">
        <v>2</v>
      </c>
      <c r="DB76" s="407">
        <f t="shared" si="77"/>
        <v>55</v>
      </c>
      <c r="DC76" s="407">
        <v>16</v>
      </c>
      <c r="DD76" s="408">
        <f>CY76+CZ76+DA76</f>
        <v>327</v>
      </c>
      <c r="DE76" s="406">
        <v>145</v>
      </c>
      <c r="DF76" s="407">
        <v>666</v>
      </c>
      <c r="DG76" s="407">
        <v>7</v>
      </c>
      <c r="DH76" s="407">
        <f>DJ75-DI75-DF76</f>
        <v>62</v>
      </c>
      <c r="DI76" s="407">
        <v>29</v>
      </c>
      <c r="DJ76" s="408">
        <f>DE76+DF76+DG76</f>
        <v>818</v>
      </c>
      <c r="DK76" s="406">
        <v>0</v>
      </c>
      <c r="DL76" s="407">
        <v>34</v>
      </c>
      <c r="DM76" s="407">
        <v>0</v>
      </c>
      <c r="DN76" s="407">
        <f>DP75-DO75-DL76</f>
        <v>2</v>
      </c>
      <c r="DO76" s="407">
        <v>4</v>
      </c>
      <c r="DP76" s="408">
        <f>DK76+DL76+DM76</f>
        <v>34</v>
      </c>
      <c r="DQ76" s="406">
        <v>111</v>
      </c>
      <c r="DR76" s="407">
        <v>287</v>
      </c>
      <c r="DS76" s="407">
        <v>3</v>
      </c>
      <c r="DT76" s="407">
        <f>DV75-DU75-DR76</f>
        <v>29</v>
      </c>
      <c r="DU76" s="407">
        <v>1</v>
      </c>
      <c r="DV76" s="408">
        <f>DQ76+DR76+DS76</f>
        <v>401</v>
      </c>
      <c r="DW76" s="406">
        <v>108</v>
      </c>
      <c r="DX76" s="407">
        <v>510</v>
      </c>
      <c r="DY76" s="407">
        <v>5</v>
      </c>
      <c r="DZ76" s="407">
        <f>EB75-EA75-DX76</f>
        <v>32</v>
      </c>
      <c r="EA76" s="407">
        <v>33</v>
      </c>
      <c r="EB76" s="408">
        <f>DW76+DX76+DY76</f>
        <v>623</v>
      </c>
      <c r="EC76" s="406">
        <v>37</v>
      </c>
      <c r="ED76" s="407">
        <v>160</v>
      </c>
      <c r="EE76" s="407">
        <v>2</v>
      </c>
      <c r="EF76" s="407">
        <f>EH75-EG75-ED76</f>
        <v>24</v>
      </c>
      <c r="EG76" s="407">
        <v>18</v>
      </c>
      <c r="EH76" s="408">
        <f>EC76+ED76+EE76</f>
        <v>199</v>
      </c>
      <c r="EI76" s="406">
        <f t="shared" ref="EI76:EJ81" si="103">SUM(B76+G76+L76+Q76+V76+AA76+AF76+AK76+AP76+AU76+AZ76+BE76+BJ76+BO76+BU76+CA76+CG76+CM76+CS76+CY76+DE76+DK76+DQ76+DW76+EC76)</f>
        <v>714</v>
      </c>
      <c r="EJ76" s="407">
        <f t="shared" si="103"/>
        <v>2890</v>
      </c>
      <c r="EK76" s="406">
        <f>SUM(BQ76+BW76+CC76+CI76+CO76+CU76+DA76+DG76+DM76+DS76+DY76+EE76)</f>
        <v>26</v>
      </c>
      <c r="EL76" s="409">
        <f t="shared" ref="EL76:EL81" si="104">SUM(D76+I76+N76+S76+X76+AC76+AH76+AM76+AR76+AW76+BB76+BG76+BL76+BR76+BX76+CD76+CJ76+CP76+CV76+DB76+DH76+DN76+DT76+DZ76+EF76)</f>
        <v>267</v>
      </c>
      <c r="EM76" s="409">
        <f t="shared" ref="EM76:EM81" si="105">SUM(E76+J76+O76+T76+Y76+AD76+AI76+AN76+AS76+AX76+BC76+BH76+BM76+BS76+BY76+CE76+CK76+CQ76+CW76+DC76+DI76+DO76+DU76+EA76+EG76)</f>
        <v>169</v>
      </c>
      <c r="EN76" s="476">
        <f t="shared" si="64"/>
        <v>3630</v>
      </c>
      <c r="EO76" s="410" t="s">
        <v>131</v>
      </c>
      <c r="EP76" s="400" t="s">
        <v>98</v>
      </c>
      <c r="EQ76" s="329"/>
      <c r="ER76" s="329"/>
      <c r="ES76" s="329"/>
      <c r="ET76" s="329"/>
      <c r="EU76" s="329"/>
      <c r="EV76" s="329"/>
      <c r="EW76" s="329"/>
      <c r="EX76" s="329"/>
    </row>
    <row r="77" spans="1:180" s="418" customFormat="1" x14ac:dyDescent="0.2">
      <c r="A77" s="411" t="s">
        <v>99</v>
      </c>
      <c r="B77" s="412"/>
      <c r="C77" s="412"/>
      <c r="D77" s="412"/>
      <c r="E77" s="412"/>
      <c r="F77" s="412"/>
      <c r="G77" s="412"/>
      <c r="H77" s="412"/>
      <c r="I77" s="412"/>
      <c r="J77" s="412"/>
      <c r="K77" s="412"/>
      <c r="L77" s="412"/>
      <c r="M77" s="412"/>
      <c r="N77" s="412"/>
      <c r="O77" s="412"/>
      <c r="P77" s="412"/>
      <c r="Q77" s="412"/>
      <c r="R77" s="412"/>
      <c r="S77" s="412"/>
      <c r="T77" s="412"/>
      <c r="U77" s="412"/>
      <c r="V77" s="413">
        <v>0</v>
      </c>
      <c r="W77" s="399">
        <v>0</v>
      </c>
      <c r="X77" s="398">
        <f t="shared" si="101"/>
        <v>1</v>
      </c>
      <c r="Y77" s="398">
        <v>0</v>
      </c>
      <c r="Z77" s="414">
        <f t="shared" si="95"/>
        <v>0</v>
      </c>
      <c r="AA77" s="415">
        <v>0</v>
      </c>
      <c r="AB77" s="399">
        <v>5</v>
      </c>
      <c r="AC77" s="398">
        <f>AE76-AD76-AB77</f>
        <v>1</v>
      </c>
      <c r="AD77" s="379">
        <v>6</v>
      </c>
      <c r="AE77" s="414">
        <f t="shared" si="65"/>
        <v>5</v>
      </c>
      <c r="AF77" s="415">
        <v>0</v>
      </c>
      <c r="AG77" s="399">
        <v>7</v>
      </c>
      <c r="AH77" s="398">
        <f>AJ76-AI76-AG77</f>
        <v>3</v>
      </c>
      <c r="AI77" s="379">
        <v>7</v>
      </c>
      <c r="AJ77" s="414">
        <f t="shared" si="96"/>
        <v>7</v>
      </c>
      <c r="AK77" s="415">
        <v>0</v>
      </c>
      <c r="AL77" s="399">
        <v>1</v>
      </c>
      <c r="AM77" s="398">
        <f>AO76-AN76-AL77</f>
        <v>1</v>
      </c>
      <c r="AN77" s="379">
        <v>1</v>
      </c>
      <c r="AO77" s="414">
        <f t="shared" si="97"/>
        <v>1</v>
      </c>
      <c r="AP77" s="415">
        <v>0</v>
      </c>
      <c r="AQ77" s="399">
        <v>1</v>
      </c>
      <c r="AR77" s="398">
        <f>AT76-AS76-AQ77</f>
        <v>2</v>
      </c>
      <c r="AS77" s="379">
        <v>1</v>
      </c>
      <c r="AT77" s="414">
        <f t="shared" si="98"/>
        <v>1</v>
      </c>
      <c r="AU77" s="415">
        <v>0</v>
      </c>
      <c r="AV77" s="399">
        <v>1</v>
      </c>
      <c r="AW77" s="398">
        <f>AY76-AX76-AV77</f>
        <v>0</v>
      </c>
      <c r="AX77" s="379">
        <v>1</v>
      </c>
      <c r="AY77" s="414">
        <f t="shared" si="99"/>
        <v>1</v>
      </c>
      <c r="AZ77" s="415">
        <v>0</v>
      </c>
      <c r="BA77" s="399">
        <v>0</v>
      </c>
      <c r="BB77" s="398">
        <f>BD76-BC76-BA77</f>
        <v>1</v>
      </c>
      <c r="BC77" s="398">
        <v>0</v>
      </c>
      <c r="BD77" s="414">
        <f t="shared" si="82"/>
        <v>0</v>
      </c>
      <c r="BE77" s="415">
        <v>0</v>
      </c>
      <c r="BF77" s="399">
        <v>2</v>
      </c>
      <c r="BG77" s="398">
        <f>BI76-BH76-BF77</f>
        <v>-1</v>
      </c>
      <c r="BH77" s="379">
        <v>2</v>
      </c>
      <c r="BI77" s="414">
        <f t="shared" si="83"/>
        <v>2</v>
      </c>
      <c r="BJ77" s="415">
        <v>0</v>
      </c>
      <c r="BK77" s="399">
        <v>5</v>
      </c>
      <c r="BL77" s="398">
        <f>BN76-BM76-BK77</f>
        <v>0</v>
      </c>
      <c r="BM77" s="379">
        <v>6</v>
      </c>
      <c r="BN77" s="414">
        <f t="shared" si="84"/>
        <v>5</v>
      </c>
      <c r="BO77" s="419">
        <v>23</v>
      </c>
      <c r="BP77" s="399">
        <f>227-23-2</f>
        <v>202</v>
      </c>
      <c r="BQ77" s="398">
        <v>2</v>
      </c>
      <c r="BR77" s="398">
        <f>BT76-BS76-BP77</f>
        <v>17</v>
      </c>
      <c r="BS77" s="379">
        <v>25</v>
      </c>
      <c r="BT77" s="414">
        <f>BO77+BP77+BQ77</f>
        <v>227</v>
      </c>
      <c r="BU77" s="419">
        <v>23</v>
      </c>
      <c r="BV77" s="399">
        <f>169-23</f>
        <v>146</v>
      </c>
      <c r="BW77" s="398">
        <v>0</v>
      </c>
      <c r="BX77" s="398">
        <f>BZ76-BY76-BV77</f>
        <v>13</v>
      </c>
      <c r="BY77" s="379">
        <v>8</v>
      </c>
      <c r="BZ77" s="414">
        <f>BU77+BV77+BW77</f>
        <v>169</v>
      </c>
      <c r="CA77" s="419">
        <v>15</v>
      </c>
      <c r="CB77" s="399">
        <f>198-15-1</f>
        <v>182</v>
      </c>
      <c r="CC77" s="398">
        <v>1</v>
      </c>
      <c r="CD77" s="398">
        <f>CF76-CE76-CB77</f>
        <v>24</v>
      </c>
      <c r="CE77" s="379">
        <v>12</v>
      </c>
      <c r="CF77" s="414">
        <f>CA77+CB77+CC77</f>
        <v>198</v>
      </c>
      <c r="CG77" s="419">
        <v>14</v>
      </c>
      <c r="CH77" s="399">
        <f>216-5-14-2</f>
        <v>195</v>
      </c>
      <c r="CI77" s="398">
        <v>2</v>
      </c>
      <c r="CJ77" s="398">
        <f>CL76-CK76-CH77</f>
        <v>10</v>
      </c>
      <c r="CK77" s="379">
        <v>26</v>
      </c>
      <c r="CL77" s="414">
        <f>CG77+CH77+CI77</f>
        <v>211</v>
      </c>
      <c r="CM77" s="419">
        <v>7</v>
      </c>
      <c r="CN77" s="399">
        <f>140-7</f>
        <v>133</v>
      </c>
      <c r="CO77" s="398"/>
      <c r="CP77" s="398">
        <f>CR76-CQ76-CN77</f>
        <v>13</v>
      </c>
      <c r="CQ77" s="379">
        <v>15</v>
      </c>
      <c r="CR77" s="414">
        <f>CM77+CN77+CO77</f>
        <v>140</v>
      </c>
      <c r="CS77" s="419">
        <v>27</v>
      </c>
      <c r="CT77" s="399">
        <f>204-27</f>
        <v>177</v>
      </c>
      <c r="CU77" s="398">
        <v>0</v>
      </c>
      <c r="CV77" s="398">
        <f>CX76-CW76-CT77</f>
        <v>18</v>
      </c>
      <c r="CW77" s="379">
        <v>8</v>
      </c>
      <c r="CX77" s="414">
        <f t="shared" ref="CX77:CX81" si="106">CS77+CT77</f>
        <v>204</v>
      </c>
      <c r="CY77" s="419">
        <v>24</v>
      </c>
      <c r="CZ77" s="399">
        <f>299-5-24</f>
        <v>270</v>
      </c>
      <c r="DA77" s="398">
        <v>5</v>
      </c>
      <c r="DB77" s="398">
        <f t="shared" si="77"/>
        <v>41</v>
      </c>
      <c r="DC77" s="379">
        <v>23</v>
      </c>
      <c r="DD77" s="414">
        <f>CY77+CZ77+DA77</f>
        <v>299</v>
      </c>
      <c r="DE77" s="419">
        <v>118</v>
      </c>
      <c r="DF77" s="399">
        <f>884-118-3-7</f>
        <v>756</v>
      </c>
      <c r="DG77" s="398">
        <v>3</v>
      </c>
      <c r="DH77" s="398">
        <f>DJ76-DI76-DF77</f>
        <v>33</v>
      </c>
      <c r="DI77" s="379">
        <v>30</v>
      </c>
      <c r="DJ77" s="414">
        <f>DE77+DF77+DG77</f>
        <v>877</v>
      </c>
      <c r="DK77" s="419">
        <v>0</v>
      </c>
      <c r="DL77" s="399">
        <v>30</v>
      </c>
      <c r="DM77" s="398">
        <v>0</v>
      </c>
      <c r="DN77" s="398">
        <f>DP76-DO76-DL77</f>
        <v>0</v>
      </c>
      <c r="DO77" s="379">
        <v>5</v>
      </c>
      <c r="DP77" s="398">
        <f t="shared" ref="DP77:DP140" si="107">DK77+DL77+DM77</f>
        <v>30</v>
      </c>
      <c r="DQ77" s="419">
        <v>41</v>
      </c>
      <c r="DR77" s="399">
        <f>409-1-41-6</f>
        <v>361</v>
      </c>
      <c r="DS77" s="398">
        <v>6</v>
      </c>
      <c r="DT77" s="398">
        <f>DV76-DU76-DR77</f>
        <v>39</v>
      </c>
      <c r="DU77" s="379">
        <v>25</v>
      </c>
      <c r="DV77" s="414">
        <f>DQ77+DR77+DS77</f>
        <v>408</v>
      </c>
      <c r="DW77" s="419">
        <v>39</v>
      </c>
      <c r="DX77" s="399">
        <f>595-39-2-5</f>
        <v>549</v>
      </c>
      <c r="DY77" s="398">
        <v>2</v>
      </c>
      <c r="DZ77" s="398">
        <f>EB76-EA76-DX77</f>
        <v>41</v>
      </c>
      <c r="EA77" s="379">
        <v>42</v>
      </c>
      <c r="EB77" s="414">
        <f>DW77+DX77+DY77</f>
        <v>590</v>
      </c>
      <c r="EC77" s="419">
        <v>37</v>
      </c>
      <c r="ED77" s="399">
        <f>206-37-2-2</f>
        <v>165</v>
      </c>
      <c r="EE77" s="398">
        <v>2</v>
      </c>
      <c r="EF77" s="398">
        <f>EH76-EG76-ED77</f>
        <v>16</v>
      </c>
      <c r="EG77" s="379">
        <v>10</v>
      </c>
      <c r="EH77" s="414">
        <f>EC77+ED77+EE77</f>
        <v>204</v>
      </c>
      <c r="EI77" s="415">
        <f t="shared" si="103"/>
        <v>368</v>
      </c>
      <c r="EJ77" s="413">
        <f>+ED77+DX77+DR77+DL77+DF77+CZ77+CT77+CN77+CH77+CB77+BV77+BP77+BK77+BF77+BA77+AV77+AQ77+AL77+AG77+AB77+W77</f>
        <v>3188</v>
      </c>
      <c r="EK77" s="413">
        <f>SUM(BQ77+BW77+CC77+CI77+CO77+CU77+DA77+DG77+DM77+DS77+DY77+EE77)</f>
        <v>23</v>
      </c>
      <c r="EL77" s="413">
        <f t="shared" si="104"/>
        <v>273</v>
      </c>
      <c r="EM77" s="413">
        <f t="shared" si="105"/>
        <v>253</v>
      </c>
      <c r="EN77" s="114">
        <f>SUM(F77+K77+P77+U77+Z77+AE77+AJ77+AO77+AT77+AY77+BD77+BI77+BN77+BT77+BZ77+CF77+CL77+CR77+CX77+DD77+DJ77+DP77+DV77+EB77+EH77)</f>
        <v>3579</v>
      </c>
      <c r="EO77" s="416" t="s">
        <v>127</v>
      </c>
      <c r="EP77" s="411" t="s">
        <v>99</v>
      </c>
      <c r="EQ77" s="417"/>
      <c r="ER77" s="417"/>
      <c r="ES77" s="417"/>
      <c r="ET77" s="417"/>
      <c r="EU77" s="417"/>
      <c r="EV77" s="417"/>
      <c r="EW77" s="417"/>
      <c r="EX77" s="417"/>
    </row>
    <row r="78" spans="1:180" x14ac:dyDescent="0.2">
      <c r="A78" s="251" t="s">
        <v>100</v>
      </c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9">
        <v>0</v>
      </c>
      <c r="W78" s="247">
        <v>0</v>
      </c>
      <c r="X78" s="247">
        <f t="shared" si="101"/>
        <v>0</v>
      </c>
      <c r="Y78" s="247">
        <v>0</v>
      </c>
      <c r="Z78" s="248">
        <f t="shared" si="95"/>
        <v>0</v>
      </c>
      <c r="AA78" s="246">
        <v>0</v>
      </c>
      <c r="AB78" s="247">
        <f t="shared" ref="AB78" si="108">AE77-AD77</f>
        <v>-1</v>
      </c>
      <c r="AC78" s="247">
        <f>AE77-AD77-AB78</f>
        <v>0</v>
      </c>
      <c r="AD78" s="247">
        <v>0</v>
      </c>
      <c r="AE78" s="248">
        <f t="shared" si="65"/>
        <v>-1</v>
      </c>
      <c r="AF78" s="246">
        <v>0</v>
      </c>
      <c r="AG78" s="247">
        <f t="shared" ref="AG78" si="109">AJ77-AI77</f>
        <v>0</v>
      </c>
      <c r="AH78" s="247">
        <f>AJ77-AI77-AG78</f>
        <v>0</v>
      </c>
      <c r="AI78" s="247">
        <v>0</v>
      </c>
      <c r="AJ78" s="248">
        <f t="shared" si="96"/>
        <v>0</v>
      </c>
      <c r="AK78" s="246">
        <v>0</v>
      </c>
      <c r="AL78" s="247">
        <f t="shared" ref="AL78" si="110">AO77-AN77</f>
        <v>0</v>
      </c>
      <c r="AM78" s="247">
        <f>AO77-AN77-AL78</f>
        <v>0</v>
      </c>
      <c r="AN78" s="247">
        <v>0</v>
      </c>
      <c r="AO78" s="248">
        <f t="shared" si="97"/>
        <v>0</v>
      </c>
      <c r="AP78" s="246">
        <v>0</v>
      </c>
      <c r="AQ78" s="247">
        <f t="shared" ref="AQ78" si="111">AT77-AS77</f>
        <v>0</v>
      </c>
      <c r="AR78" s="247">
        <f>AT77-AS77-AQ78</f>
        <v>0</v>
      </c>
      <c r="AS78" s="247">
        <v>0</v>
      </c>
      <c r="AT78" s="248">
        <f t="shared" si="98"/>
        <v>0</v>
      </c>
      <c r="AU78" s="246">
        <v>0</v>
      </c>
      <c r="AV78" s="247">
        <f t="shared" ref="AV78" si="112">AY77-AX77</f>
        <v>0</v>
      </c>
      <c r="AW78" s="247">
        <f>AY77-AX77-AV78</f>
        <v>0</v>
      </c>
      <c r="AX78" s="247">
        <v>0</v>
      </c>
      <c r="AY78" s="248">
        <f t="shared" si="99"/>
        <v>0</v>
      </c>
      <c r="AZ78" s="246">
        <v>0</v>
      </c>
      <c r="BA78" s="247">
        <f t="shared" ref="BA78" si="113">BD77-BC77</f>
        <v>0</v>
      </c>
      <c r="BB78" s="247">
        <f>BD77-BC77-BA78</f>
        <v>0</v>
      </c>
      <c r="BC78" s="247">
        <v>0</v>
      </c>
      <c r="BD78" s="248">
        <f t="shared" si="82"/>
        <v>0</v>
      </c>
      <c r="BE78" s="246">
        <v>0</v>
      </c>
      <c r="BF78" s="247">
        <f t="shared" ref="BF78" si="114">BI77-BH77</f>
        <v>0</v>
      </c>
      <c r="BG78" s="247">
        <f>BI77-BH77-BF78</f>
        <v>0</v>
      </c>
      <c r="BH78" s="247">
        <v>0</v>
      </c>
      <c r="BI78" s="248">
        <f t="shared" si="83"/>
        <v>0</v>
      </c>
      <c r="BJ78" s="246">
        <v>0</v>
      </c>
      <c r="BK78" s="247">
        <f>BN77-BM77</f>
        <v>-1</v>
      </c>
      <c r="BL78" s="247">
        <f>BN77-BM77-BK78</f>
        <v>0</v>
      </c>
      <c r="BM78" s="247">
        <v>0</v>
      </c>
      <c r="BN78" s="248">
        <f t="shared" si="84"/>
        <v>-1</v>
      </c>
      <c r="BO78" s="246">
        <v>35</v>
      </c>
      <c r="BP78" s="247">
        <f t="shared" ref="BP78" si="115">BT77-BS77-BR78</f>
        <v>187</v>
      </c>
      <c r="BQ78" s="247"/>
      <c r="BR78" s="247">
        <v>15</v>
      </c>
      <c r="BS78" s="247">
        <v>15</v>
      </c>
      <c r="BT78" s="247">
        <f t="shared" ref="BT78:BT96" si="116">BO78+BP78+BQ78</f>
        <v>222</v>
      </c>
      <c r="BU78" s="246">
        <v>35</v>
      </c>
      <c r="BV78" s="247">
        <f t="shared" ref="BV78:BV81" si="117">-BX78-BY77+BZ77</f>
        <v>156</v>
      </c>
      <c r="BW78" s="247"/>
      <c r="BX78" s="247">
        <v>5</v>
      </c>
      <c r="BY78" s="247">
        <v>5</v>
      </c>
      <c r="BZ78" s="247">
        <f t="shared" ref="BZ78:BZ96" si="118">BU78+BV78+BW78</f>
        <v>191</v>
      </c>
      <c r="CA78" s="246">
        <v>70</v>
      </c>
      <c r="CB78" s="247">
        <f t="shared" ref="CB78:CB81" si="119">-CD78-CE77+CF77</f>
        <v>171</v>
      </c>
      <c r="CC78" s="247"/>
      <c r="CD78" s="247">
        <v>15</v>
      </c>
      <c r="CE78" s="247">
        <v>10</v>
      </c>
      <c r="CF78" s="247">
        <f t="shared" ref="CF78:CF96" si="120">CA78+CB78+CC78</f>
        <v>241</v>
      </c>
      <c r="CG78" s="246">
        <v>50</v>
      </c>
      <c r="CH78" s="247">
        <f t="shared" ref="CH78:CH81" si="121">CL77-CK77-CJ78</f>
        <v>170</v>
      </c>
      <c r="CI78" s="247"/>
      <c r="CJ78" s="247">
        <v>15</v>
      </c>
      <c r="CK78" s="247">
        <v>20</v>
      </c>
      <c r="CL78" s="247">
        <f t="shared" ref="CL78:CL96" si="122">CG78+CH78+CI78</f>
        <v>220</v>
      </c>
      <c r="CM78" s="246">
        <v>40</v>
      </c>
      <c r="CN78" s="247">
        <f t="shared" ref="CN78:CN96" si="123">CR77-CQ77-CP78</f>
        <v>110</v>
      </c>
      <c r="CO78" s="247"/>
      <c r="CP78" s="247">
        <v>15</v>
      </c>
      <c r="CQ78" s="247">
        <v>15</v>
      </c>
      <c r="CR78" s="247">
        <f t="shared" ref="CR78:CR96" si="124">CM78+CN78+CO78</f>
        <v>150</v>
      </c>
      <c r="CS78" s="246">
        <v>50</v>
      </c>
      <c r="CT78" s="247">
        <f t="shared" ref="CT78:CT81" si="125">CX77-CW77-CV78</f>
        <v>186</v>
      </c>
      <c r="CU78" s="247"/>
      <c r="CV78" s="247">
        <v>10</v>
      </c>
      <c r="CW78" s="247">
        <v>15</v>
      </c>
      <c r="CX78" s="248">
        <f t="shared" si="106"/>
        <v>236</v>
      </c>
      <c r="CY78" s="246">
        <v>90</v>
      </c>
      <c r="CZ78" s="247">
        <f t="shared" ref="CZ78:CZ81" si="126">DD77-DC77-DB78</f>
        <v>246</v>
      </c>
      <c r="DA78" s="247"/>
      <c r="DB78" s="247">
        <v>30</v>
      </c>
      <c r="DC78" s="247">
        <v>20</v>
      </c>
      <c r="DD78" s="247">
        <f t="shared" ref="DD78:DD96" si="127">CY78+CZ78+DA78</f>
        <v>336</v>
      </c>
      <c r="DE78" s="246">
        <v>160</v>
      </c>
      <c r="DF78" s="247">
        <f t="shared" ref="DF78:DF81" si="128">-DH78-DI77+DJ77</f>
        <v>817</v>
      </c>
      <c r="DG78" s="247"/>
      <c r="DH78" s="247">
        <v>30</v>
      </c>
      <c r="DI78" s="247">
        <v>40</v>
      </c>
      <c r="DJ78" s="247">
        <f t="shared" ref="DJ78:DJ96" si="129">DE78+DF78+DG78</f>
        <v>977</v>
      </c>
      <c r="DK78" s="246">
        <v>0</v>
      </c>
      <c r="DL78" s="247">
        <f t="shared" ref="DL78:DL96" si="130">-DN78-DO77+DP77</f>
        <v>19</v>
      </c>
      <c r="DM78" s="247"/>
      <c r="DN78" s="247">
        <v>6</v>
      </c>
      <c r="DO78" s="247">
        <v>10</v>
      </c>
      <c r="DP78" s="408">
        <f t="shared" si="107"/>
        <v>19</v>
      </c>
      <c r="DQ78" s="246">
        <v>80</v>
      </c>
      <c r="DR78" s="247">
        <f t="shared" ref="DR78:DR81" si="131">DV77-DU77-DT78</f>
        <v>368</v>
      </c>
      <c r="DS78" s="247"/>
      <c r="DT78" s="247">
        <v>15</v>
      </c>
      <c r="DU78" s="247">
        <v>15</v>
      </c>
      <c r="DV78" s="247">
        <f t="shared" ref="DV78:DV96" si="132">DQ78+DR78+DS78</f>
        <v>448</v>
      </c>
      <c r="DW78" s="246">
        <v>160</v>
      </c>
      <c r="DX78" s="247">
        <f t="shared" ref="DX78:DX81" si="133">-DZ78-EA77+EB77</f>
        <v>513</v>
      </c>
      <c r="DY78" s="247"/>
      <c r="DZ78" s="247">
        <v>35</v>
      </c>
      <c r="EA78" s="247">
        <v>40</v>
      </c>
      <c r="EB78" s="247">
        <f t="shared" ref="EB78:EB96" si="134">DW78+DX78+DY78</f>
        <v>673</v>
      </c>
      <c r="EC78" s="246">
        <v>70</v>
      </c>
      <c r="ED78" s="247">
        <f t="shared" ref="ED78:ED81" si="135">-EF78-EG77+EH77</f>
        <v>174</v>
      </c>
      <c r="EE78" s="247"/>
      <c r="EF78" s="247">
        <v>20</v>
      </c>
      <c r="EG78" s="247">
        <v>15</v>
      </c>
      <c r="EH78" s="247">
        <f t="shared" ref="EH78:EH96" si="136">EC78+ED78+EE78</f>
        <v>244</v>
      </c>
      <c r="EI78" s="246">
        <f t="shared" si="103"/>
        <v>840</v>
      </c>
      <c r="EJ78" s="249">
        <f t="shared" ref="EJ78:EJ81" si="137">EN78-EI78</f>
        <v>3115</v>
      </c>
      <c r="EK78" s="249">
        <f t="shared" ref="EK78:EK96" si="138">SUM(BQ78+BW78+CC78+CI78+CO78+CU78+DA78+DG78+DM78+DS78+DY78+EE78)</f>
        <v>0</v>
      </c>
      <c r="EL78" s="249">
        <f t="shared" si="104"/>
        <v>211</v>
      </c>
      <c r="EM78" s="249">
        <f t="shared" si="105"/>
        <v>220</v>
      </c>
      <c r="EN78" s="250">
        <f t="shared" ref="EN78:EN81" si="139">SUM(F78+K78+P78+U78+Z78+AE78+AJ78+AO78+AT78+AY78+BD78+BI78+BN78+BT78+BZ78+CF78+CL78+CR78+CX78+DD78+DJ78+DP78+DV78+EB78+EH78)</f>
        <v>3955</v>
      </c>
      <c r="EO78" s="239" t="s">
        <v>166</v>
      </c>
      <c r="EP78" s="251" t="s">
        <v>100</v>
      </c>
    </row>
    <row r="79" spans="1:180" x14ac:dyDescent="0.2">
      <c r="A79" s="251" t="s">
        <v>101</v>
      </c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9"/>
      <c r="W79" s="247"/>
      <c r="X79" s="247"/>
      <c r="Y79" s="247"/>
      <c r="Z79" s="248"/>
      <c r="AA79" s="246"/>
      <c r="AB79" s="247"/>
      <c r="AC79" s="247"/>
      <c r="AD79" s="247"/>
      <c r="AE79" s="314"/>
      <c r="AF79" s="246"/>
      <c r="AG79" s="247"/>
      <c r="AH79" s="247"/>
      <c r="AI79" s="247"/>
      <c r="AJ79" s="248"/>
      <c r="AK79" s="249"/>
      <c r="AL79" s="247"/>
      <c r="AM79" s="247"/>
      <c r="AN79" s="247"/>
      <c r="AO79" s="248"/>
      <c r="AP79" s="246"/>
      <c r="AQ79" s="247"/>
      <c r="AR79" s="247"/>
      <c r="AS79" s="247"/>
      <c r="AT79" s="248"/>
      <c r="AU79" s="246"/>
      <c r="AV79" s="247"/>
      <c r="AW79" s="247"/>
      <c r="AX79" s="247"/>
      <c r="AY79" s="248"/>
      <c r="AZ79" s="246"/>
      <c r="BA79" s="247"/>
      <c r="BB79" s="247"/>
      <c r="BC79" s="247"/>
      <c r="BD79" s="248"/>
      <c r="BE79" s="246"/>
      <c r="BF79" s="247"/>
      <c r="BG79" s="247"/>
      <c r="BH79" s="247"/>
      <c r="BI79" s="248"/>
      <c r="BJ79" s="246"/>
      <c r="BK79" s="247"/>
      <c r="BL79" s="247"/>
      <c r="BM79" s="247"/>
      <c r="BN79" s="248"/>
      <c r="BO79" s="246">
        <v>20</v>
      </c>
      <c r="BP79" s="247">
        <f>-BS78-BR79+BT78</f>
        <v>192</v>
      </c>
      <c r="BQ79" s="247"/>
      <c r="BR79" s="247">
        <v>15</v>
      </c>
      <c r="BS79" s="247">
        <v>10</v>
      </c>
      <c r="BT79" s="247">
        <f t="shared" si="116"/>
        <v>212</v>
      </c>
      <c r="BU79" s="246">
        <v>15</v>
      </c>
      <c r="BV79" s="247">
        <f>-BX79-BY78+BZ78</f>
        <v>171</v>
      </c>
      <c r="BW79" s="247"/>
      <c r="BX79" s="247">
        <v>15</v>
      </c>
      <c r="BY79" s="247">
        <v>10</v>
      </c>
      <c r="BZ79" s="247">
        <f t="shared" si="118"/>
        <v>186</v>
      </c>
      <c r="CA79" s="246">
        <v>35</v>
      </c>
      <c r="CB79" s="247">
        <f>-CD79-CE78+CF78</f>
        <v>206</v>
      </c>
      <c r="CC79" s="247"/>
      <c r="CD79" s="247">
        <v>25</v>
      </c>
      <c r="CE79" s="247">
        <v>20</v>
      </c>
      <c r="CF79" s="247">
        <f t="shared" si="120"/>
        <v>241</v>
      </c>
      <c r="CG79" s="246">
        <v>20</v>
      </c>
      <c r="CH79" s="247">
        <f>-CJ79-CK78+CL78</f>
        <v>180</v>
      </c>
      <c r="CI79" s="247"/>
      <c r="CJ79" s="247">
        <v>20</v>
      </c>
      <c r="CK79" s="247">
        <v>15</v>
      </c>
      <c r="CL79" s="247">
        <f t="shared" si="122"/>
        <v>200</v>
      </c>
      <c r="CM79" s="246">
        <v>15</v>
      </c>
      <c r="CN79" s="247">
        <f t="shared" si="123"/>
        <v>120</v>
      </c>
      <c r="CO79" s="247"/>
      <c r="CP79" s="247">
        <v>15</v>
      </c>
      <c r="CQ79" s="247">
        <v>20</v>
      </c>
      <c r="CR79" s="247">
        <f t="shared" si="124"/>
        <v>135</v>
      </c>
      <c r="CS79" s="246">
        <v>15</v>
      </c>
      <c r="CT79" s="247">
        <f>CX78-CW78-CV79</f>
        <v>206</v>
      </c>
      <c r="CU79" s="247"/>
      <c r="CV79" s="247">
        <v>15</v>
      </c>
      <c r="CW79" s="247">
        <v>10</v>
      </c>
      <c r="CX79" s="248">
        <f t="shared" si="106"/>
        <v>221</v>
      </c>
      <c r="CY79" s="246">
        <v>25</v>
      </c>
      <c r="CZ79" s="247">
        <f>DD78-DC78-DB79</f>
        <v>286</v>
      </c>
      <c r="DA79" s="247"/>
      <c r="DB79" s="247">
        <v>30</v>
      </c>
      <c r="DC79" s="247">
        <v>15</v>
      </c>
      <c r="DD79" s="247">
        <f t="shared" si="127"/>
        <v>311</v>
      </c>
      <c r="DE79" s="246">
        <v>80</v>
      </c>
      <c r="DF79" s="247">
        <f>DJ78-DI78-DH79</f>
        <v>907</v>
      </c>
      <c r="DG79" s="247"/>
      <c r="DH79" s="247">
        <v>30</v>
      </c>
      <c r="DI79" s="247">
        <v>40</v>
      </c>
      <c r="DJ79" s="247">
        <f t="shared" si="129"/>
        <v>987</v>
      </c>
      <c r="DK79" s="246">
        <v>0</v>
      </c>
      <c r="DL79" s="247">
        <f t="shared" si="130"/>
        <v>8</v>
      </c>
      <c r="DM79" s="247"/>
      <c r="DN79" s="247">
        <v>1</v>
      </c>
      <c r="DO79" s="247">
        <v>7</v>
      </c>
      <c r="DP79" s="408">
        <f t="shared" si="107"/>
        <v>8</v>
      </c>
      <c r="DQ79" s="246">
        <v>20</v>
      </c>
      <c r="DR79" s="247">
        <f>DV78-DU78-DT79</f>
        <v>418</v>
      </c>
      <c r="DS79" s="247"/>
      <c r="DT79" s="247">
        <v>15</v>
      </c>
      <c r="DU79" s="247">
        <v>15</v>
      </c>
      <c r="DV79" s="247">
        <f t="shared" si="132"/>
        <v>438</v>
      </c>
      <c r="DW79" s="246">
        <v>40</v>
      </c>
      <c r="DX79" s="247">
        <f>EB78-EA78-DZ79</f>
        <v>598</v>
      </c>
      <c r="DY79" s="247"/>
      <c r="DZ79" s="247">
        <v>35</v>
      </c>
      <c r="EA79" s="247">
        <v>40</v>
      </c>
      <c r="EB79" s="247">
        <f t="shared" si="134"/>
        <v>638</v>
      </c>
      <c r="EC79" s="246">
        <v>20</v>
      </c>
      <c r="ED79" s="247">
        <f>EH78-EG78-EF79</f>
        <v>209</v>
      </c>
      <c r="EE79" s="247"/>
      <c r="EF79" s="247">
        <v>20</v>
      </c>
      <c r="EG79" s="247">
        <v>15</v>
      </c>
      <c r="EH79" s="247">
        <f t="shared" si="136"/>
        <v>229</v>
      </c>
      <c r="EI79" s="246">
        <f t="shared" si="103"/>
        <v>305</v>
      </c>
      <c r="EJ79" s="249">
        <f t="shared" si="137"/>
        <v>3501</v>
      </c>
      <c r="EK79" s="249">
        <f t="shared" si="138"/>
        <v>0</v>
      </c>
      <c r="EL79" s="249">
        <f t="shared" si="104"/>
        <v>236</v>
      </c>
      <c r="EM79" s="249">
        <f t="shared" si="105"/>
        <v>217</v>
      </c>
      <c r="EN79" s="250">
        <f t="shared" si="139"/>
        <v>3806</v>
      </c>
      <c r="EO79" s="239" t="s">
        <v>128</v>
      </c>
      <c r="EP79" s="251" t="s">
        <v>101</v>
      </c>
    </row>
    <row r="80" spans="1:180" x14ac:dyDescent="0.2">
      <c r="A80" s="251" t="s">
        <v>102</v>
      </c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9"/>
      <c r="W80" s="247"/>
      <c r="X80" s="247"/>
      <c r="Y80" s="247"/>
      <c r="Z80" s="248"/>
      <c r="AA80" s="246"/>
      <c r="AB80" s="247"/>
      <c r="AC80" s="247"/>
      <c r="AD80" s="247"/>
      <c r="AE80" s="314"/>
      <c r="AF80" s="246"/>
      <c r="AG80" s="247"/>
      <c r="AH80" s="247"/>
      <c r="AI80" s="247"/>
      <c r="AJ80" s="248"/>
      <c r="AK80" s="249"/>
      <c r="AL80" s="247"/>
      <c r="AM80" s="247"/>
      <c r="AN80" s="247"/>
      <c r="AO80" s="248"/>
      <c r="AP80" s="246"/>
      <c r="AQ80" s="247"/>
      <c r="AR80" s="247"/>
      <c r="AS80" s="247"/>
      <c r="AT80" s="248"/>
      <c r="AU80" s="246"/>
      <c r="AV80" s="247"/>
      <c r="AW80" s="247"/>
      <c r="AX80" s="247"/>
      <c r="AY80" s="248"/>
      <c r="AZ80" s="246"/>
      <c r="BA80" s="247"/>
      <c r="BB80" s="247"/>
      <c r="BC80" s="247"/>
      <c r="BD80" s="248"/>
      <c r="BE80" s="246"/>
      <c r="BF80" s="247"/>
      <c r="BG80" s="247"/>
      <c r="BH80" s="247"/>
      <c r="BI80" s="248"/>
      <c r="BJ80" s="246"/>
      <c r="BK80" s="247"/>
      <c r="BL80" s="247"/>
      <c r="BM80" s="247"/>
      <c r="BN80" s="248"/>
      <c r="BO80" s="246">
        <v>35</v>
      </c>
      <c r="BP80" s="247">
        <f t="shared" ref="BP80:BP96" si="140">-BS79-BR80+BT79</f>
        <v>187</v>
      </c>
      <c r="BQ80" s="247"/>
      <c r="BR80" s="247">
        <v>15</v>
      </c>
      <c r="BS80" s="247">
        <v>20</v>
      </c>
      <c r="BT80" s="247">
        <f t="shared" si="116"/>
        <v>222</v>
      </c>
      <c r="BU80" s="246">
        <v>35</v>
      </c>
      <c r="BV80" s="247">
        <f t="shared" si="117"/>
        <v>171</v>
      </c>
      <c r="BW80" s="247"/>
      <c r="BX80" s="247">
        <v>5</v>
      </c>
      <c r="BY80" s="247">
        <v>5</v>
      </c>
      <c r="BZ80" s="247">
        <f t="shared" si="118"/>
        <v>206</v>
      </c>
      <c r="CA80" s="246">
        <v>70</v>
      </c>
      <c r="CB80" s="247">
        <f t="shared" si="119"/>
        <v>206</v>
      </c>
      <c r="CC80" s="247"/>
      <c r="CD80" s="247">
        <v>15</v>
      </c>
      <c r="CE80" s="247">
        <v>20</v>
      </c>
      <c r="CF80" s="247">
        <f t="shared" si="120"/>
        <v>276</v>
      </c>
      <c r="CG80" s="246">
        <v>50</v>
      </c>
      <c r="CH80" s="247">
        <f t="shared" si="121"/>
        <v>165</v>
      </c>
      <c r="CI80" s="247"/>
      <c r="CJ80" s="247">
        <v>20</v>
      </c>
      <c r="CK80" s="247">
        <v>20</v>
      </c>
      <c r="CL80" s="247">
        <f t="shared" si="122"/>
        <v>215</v>
      </c>
      <c r="CM80" s="246">
        <v>40</v>
      </c>
      <c r="CN80" s="247">
        <f t="shared" si="123"/>
        <v>95</v>
      </c>
      <c r="CO80" s="247"/>
      <c r="CP80" s="247">
        <v>20</v>
      </c>
      <c r="CQ80" s="247">
        <v>15</v>
      </c>
      <c r="CR80" s="247">
        <f t="shared" si="124"/>
        <v>135</v>
      </c>
      <c r="CS80" s="246">
        <v>50</v>
      </c>
      <c r="CT80" s="247">
        <f t="shared" si="125"/>
        <v>201</v>
      </c>
      <c r="CU80" s="247"/>
      <c r="CV80" s="247">
        <v>10</v>
      </c>
      <c r="CW80" s="247">
        <v>8</v>
      </c>
      <c r="CX80" s="248">
        <f t="shared" si="106"/>
        <v>251</v>
      </c>
      <c r="CY80" s="246">
        <v>90</v>
      </c>
      <c r="CZ80" s="247">
        <f t="shared" si="126"/>
        <v>261</v>
      </c>
      <c r="DA80" s="247"/>
      <c r="DB80" s="247">
        <v>35</v>
      </c>
      <c r="DC80" s="247">
        <v>15</v>
      </c>
      <c r="DD80" s="247">
        <f t="shared" si="127"/>
        <v>351</v>
      </c>
      <c r="DE80" s="246">
        <v>160</v>
      </c>
      <c r="DF80" s="247">
        <f t="shared" si="128"/>
        <v>912</v>
      </c>
      <c r="DG80" s="247"/>
      <c r="DH80" s="247">
        <v>35</v>
      </c>
      <c r="DI80" s="247">
        <v>30</v>
      </c>
      <c r="DJ80" s="247">
        <f t="shared" si="129"/>
        <v>1072</v>
      </c>
      <c r="DK80" s="246"/>
      <c r="DL80" s="247">
        <f t="shared" si="130"/>
        <v>1</v>
      </c>
      <c r="DM80" s="247"/>
      <c r="DN80" s="247"/>
      <c r="DO80" s="247">
        <v>1</v>
      </c>
      <c r="DP80" s="408">
        <f t="shared" si="107"/>
        <v>1</v>
      </c>
      <c r="DQ80" s="246">
        <v>80</v>
      </c>
      <c r="DR80" s="247">
        <f t="shared" si="131"/>
        <v>388</v>
      </c>
      <c r="DS80" s="247"/>
      <c r="DT80" s="247">
        <v>35</v>
      </c>
      <c r="DU80" s="247">
        <v>20</v>
      </c>
      <c r="DV80" s="247">
        <f t="shared" si="132"/>
        <v>468</v>
      </c>
      <c r="DW80" s="246">
        <v>160</v>
      </c>
      <c r="DX80" s="247">
        <f t="shared" si="133"/>
        <v>563</v>
      </c>
      <c r="DY80" s="247"/>
      <c r="DZ80" s="247">
        <v>35</v>
      </c>
      <c r="EA80" s="247">
        <v>30</v>
      </c>
      <c r="EB80" s="247">
        <f t="shared" si="134"/>
        <v>723</v>
      </c>
      <c r="EC80" s="246">
        <v>70</v>
      </c>
      <c r="ED80" s="247">
        <f t="shared" si="135"/>
        <v>194</v>
      </c>
      <c r="EE80" s="247"/>
      <c r="EF80" s="247">
        <v>20</v>
      </c>
      <c r="EG80" s="247">
        <v>8</v>
      </c>
      <c r="EH80" s="247">
        <f t="shared" si="136"/>
        <v>264</v>
      </c>
      <c r="EI80" s="246">
        <f t="shared" si="103"/>
        <v>840</v>
      </c>
      <c r="EJ80" s="249">
        <f t="shared" si="137"/>
        <v>3344</v>
      </c>
      <c r="EK80" s="249">
        <f t="shared" si="138"/>
        <v>0</v>
      </c>
      <c r="EL80" s="249">
        <f t="shared" si="104"/>
        <v>245</v>
      </c>
      <c r="EM80" s="249">
        <f t="shared" si="105"/>
        <v>192</v>
      </c>
      <c r="EN80" s="250">
        <f t="shared" si="139"/>
        <v>4184</v>
      </c>
      <c r="EO80" s="239" t="s">
        <v>132</v>
      </c>
      <c r="EP80" s="251" t="s">
        <v>102</v>
      </c>
    </row>
    <row r="81" spans="1:148" x14ac:dyDescent="0.2">
      <c r="A81" s="251" t="s">
        <v>103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9"/>
      <c r="W81" s="247"/>
      <c r="X81" s="247"/>
      <c r="Y81" s="247"/>
      <c r="Z81" s="248"/>
      <c r="AA81" s="246"/>
      <c r="AB81" s="247"/>
      <c r="AC81" s="247"/>
      <c r="AD81" s="247"/>
      <c r="AE81" s="314"/>
      <c r="AF81" s="246"/>
      <c r="AG81" s="247"/>
      <c r="AH81" s="247"/>
      <c r="AI81" s="247"/>
      <c r="AJ81" s="248"/>
      <c r="AK81" s="249"/>
      <c r="AL81" s="247"/>
      <c r="AM81" s="247"/>
      <c r="AN81" s="247"/>
      <c r="AO81" s="248"/>
      <c r="AP81" s="246"/>
      <c r="AQ81" s="247"/>
      <c r="AR81" s="247"/>
      <c r="AS81" s="247"/>
      <c r="AT81" s="248"/>
      <c r="AU81" s="246"/>
      <c r="AV81" s="247"/>
      <c r="AW81" s="247"/>
      <c r="AX81" s="247"/>
      <c r="AY81" s="248"/>
      <c r="AZ81" s="246"/>
      <c r="BA81" s="247"/>
      <c r="BB81" s="247"/>
      <c r="BC81" s="247"/>
      <c r="BD81" s="248"/>
      <c r="BE81" s="246"/>
      <c r="BF81" s="247"/>
      <c r="BG81" s="247"/>
      <c r="BH81" s="247"/>
      <c r="BI81" s="248"/>
      <c r="BJ81" s="246"/>
      <c r="BK81" s="247"/>
      <c r="BL81" s="247"/>
      <c r="BM81" s="247"/>
      <c r="BN81" s="248"/>
      <c r="BO81" s="246">
        <v>20</v>
      </c>
      <c r="BP81" s="247">
        <f t="shared" si="140"/>
        <v>187</v>
      </c>
      <c r="BQ81" s="247"/>
      <c r="BR81" s="247">
        <v>15</v>
      </c>
      <c r="BS81" s="247">
        <v>10</v>
      </c>
      <c r="BT81" s="247">
        <f t="shared" si="116"/>
        <v>207</v>
      </c>
      <c r="BU81" s="246">
        <v>15</v>
      </c>
      <c r="BV81" s="247">
        <f t="shared" si="117"/>
        <v>186</v>
      </c>
      <c r="BW81" s="247"/>
      <c r="BX81" s="247">
        <v>15</v>
      </c>
      <c r="BY81" s="247">
        <v>10</v>
      </c>
      <c r="BZ81" s="247">
        <f t="shared" si="118"/>
        <v>201</v>
      </c>
      <c r="CA81" s="246">
        <v>35</v>
      </c>
      <c r="CB81" s="247">
        <f t="shared" si="119"/>
        <v>231</v>
      </c>
      <c r="CC81" s="247"/>
      <c r="CD81" s="247">
        <v>25</v>
      </c>
      <c r="CE81" s="247">
        <v>20</v>
      </c>
      <c r="CF81" s="247">
        <f t="shared" si="120"/>
        <v>266</v>
      </c>
      <c r="CG81" s="246">
        <v>20</v>
      </c>
      <c r="CH81" s="247">
        <f t="shared" si="121"/>
        <v>175</v>
      </c>
      <c r="CI81" s="247"/>
      <c r="CJ81" s="247">
        <v>20</v>
      </c>
      <c r="CK81" s="247">
        <v>15</v>
      </c>
      <c r="CL81" s="247">
        <f t="shared" si="122"/>
        <v>195</v>
      </c>
      <c r="CM81" s="246">
        <v>20</v>
      </c>
      <c r="CN81" s="247">
        <f t="shared" si="123"/>
        <v>110</v>
      </c>
      <c r="CO81" s="247"/>
      <c r="CP81" s="247">
        <v>10</v>
      </c>
      <c r="CQ81" s="247">
        <v>15</v>
      </c>
      <c r="CR81" s="247">
        <f t="shared" si="124"/>
        <v>130</v>
      </c>
      <c r="CS81" s="246">
        <v>15</v>
      </c>
      <c r="CT81" s="247">
        <f t="shared" si="125"/>
        <v>233</v>
      </c>
      <c r="CU81" s="247"/>
      <c r="CV81" s="247">
        <v>10</v>
      </c>
      <c r="CW81" s="247">
        <v>15</v>
      </c>
      <c r="CX81" s="248">
        <f t="shared" si="106"/>
        <v>248</v>
      </c>
      <c r="CY81" s="246">
        <v>25</v>
      </c>
      <c r="CZ81" s="247">
        <f t="shared" si="126"/>
        <v>306</v>
      </c>
      <c r="DA81" s="247"/>
      <c r="DB81" s="247">
        <v>30</v>
      </c>
      <c r="DC81" s="247">
        <v>15</v>
      </c>
      <c r="DD81" s="247">
        <f t="shared" si="127"/>
        <v>331</v>
      </c>
      <c r="DE81" s="246">
        <v>80</v>
      </c>
      <c r="DF81" s="247">
        <f t="shared" si="128"/>
        <v>1012</v>
      </c>
      <c r="DG81" s="247"/>
      <c r="DH81" s="247">
        <v>30</v>
      </c>
      <c r="DI81" s="247">
        <v>45</v>
      </c>
      <c r="DJ81" s="247">
        <f t="shared" si="129"/>
        <v>1092</v>
      </c>
      <c r="DK81" s="246"/>
      <c r="DL81" s="247">
        <f t="shared" si="130"/>
        <v>0</v>
      </c>
      <c r="DM81" s="247"/>
      <c r="DN81" s="247"/>
      <c r="DO81" s="247"/>
      <c r="DP81" s="408">
        <f t="shared" si="107"/>
        <v>0</v>
      </c>
      <c r="DQ81" s="246">
        <v>20</v>
      </c>
      <c r="DR81" s="247">
        <f t="shared" si="131"/>
        <v>433</v>
      </c>
      <c r="DS81" s="247"/>
      <c r="DT81" s="247">
        <v>15</v>
      </c>
      <c r="DU81" s="247">
        <v>15</v>
      </c>
      <c r="DV81" s="247">
        <f t="shared" si="132"/>
        <v>453</v>
      </c>
      <c r="DW81" s="246">
        <v>40</v>
      </c>
      <c r="DX81" s="247">
        <f t="shared" si="133"/>
        <v>658</v>
      </c>
      <c r="DY81" s="247"/>
      <c r="DZ81" s="247">
        <v>35</v>
      </c>
      <c r="EA81" s="247">
        <v>40</v>
      </c>
      <c r="EB81" s="247">
        <f t="shared" si="134"/>
        <v>698</v>
      </c>
      <c r="EC81" s="246">
        <v>20</v>
      </c>
      <c r="ED81" s="247">
        <f t="shared" si="135"/>
        <v>236</v>
      </c>
      <c r="EE81" s="247"/>
      <c r="EF81" s="247">
        <v>20</v>
      </c>
      <c r="EG81" s="247">
        <v>20</v>
      </c>
      <c r="EH81" s="247">
        <f t="shared" si="136"/>
        <v>256</v>
      </c>
      <c r="EI81" s="246">
        <f t="shared" si="103"/>
        <v>310</v>
      </c>
      <c r="EJ81" s="249">
        <f t="shared" si="137"/>
        <v>3767</v>
      </c>
      <c r="EK81" s="249">
        <f t="shared" si="138"/>
        <v>0</v>
      </c>
      <c r="EL81" s="249">
        <f t="shared" si="104"/>
        <v>225</v>
      </c>
      <c r="EM81" s="249">
        <f t="shared" si="105"/>
        <v>220</v>
      </c>
      <c r="EN81" s="250">
        <f t="shared" si="139"/>
        <v>4077</v>
      </c>
      <c r="EO81" s="239" t="s">
        <v>129</v>
      </c>
      <c r="EP81" s="251" t="s">
        <v>103</v>
      </c>
    </row>
    <row r="82" spans="1:148" x14ac:dyDescent="0.2">
      <c r="A82" s="251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49"/>
      <c r="W82" s="247"/>
      <c r="X82" s="247"/>
      <c r="Y82" s="247"/>
      <c r="Z82" s="248"/>
      <c r="AA82" s="246"/>
      <c r="AB82" s="247"/>
      <c r="AC82" s="247"/>
      <c r="AD82" s="247"/>
      <c r="AE82" s="314"/>
      <c r="AF82" s="246"/>
      <c r="AG82" s="247"/>
      <c r="AH82" s="247"/>
      <c r="AI82" s="247"/>
      <c r="AJ82" s="248"/>
      <c r="AK82" s="249"/>
      <c r="AL82" s="247"/>
      <c r="AM82" s="247"/>
      <c r="AN82" s="247"/>
      <c r="AO82" s="314"/>
      <c r="AP82" s="246"/>
      <c r="AQ82" s="247"/>
      <c r="AR82" s="247"/>
      <c r="AS82" s="247"/>
      <c r="AT82" s="248"/>
      <c r="AU82" s="249"/>
      <c r="AV82" s="247"/>
      <c r="AW82" s="247"/>
      <c r="AX82" s="247"/>
      <c r="AY82" s="248"/>
      <c r="AZ82" s="246"/>
      <c r="BA82" s="247"/>
      <c r="BB82" s="247"/>
      <c r="BC82" s="247"/>
      <c r="BD82" s="248"/>
      <c r="BE82" s="246"/>
      <c r="BF82" s="247"/>
      <c r="BG82" s="247"/>
      <c r="BH82" s="247"/>
      <c r="BI82" s="248"/>
      <c r="BJ82" s="246"/>
      <c r="BK82" s="247"/>
      <c r="BL82" s="247"/>
      <c r="BM82" s="247"/>
      <c r="BN82" s="248"/>
      <c r="BO82" s="246">
        <v>35</v>
      </c>
      <c r="BP82" s="247">
        <f t="shared" si="140"/>
        <v>182</v>
      </c>
      <c r="BQ82" s="247"/>
      <c r="BR82" s="247">
        <v>15</v>
      </c>
      <c r="BS82" s="247">
        <v>15</v>
      </c>
      <c r="BT82" s="247">
        <f t="shared" si="116"/>
        <v>217</v>
      </c>
      <c r="BU82" s="246">
        <v>35</v>
      </c>
      <c r="BV82" s="247">
        <f t="shared" ref="BV82:BV96" si="141">-BX82-BY81+BZ81</f>
        <v>186</v>
      </c>
      <c r="BW82" s="247"/>
      <c r="BX82" s="247">
        <v>5</v>
      </c>
      <c r="BY82" s="247">
        <v>10</v>
      </c>
      <c r="BZ82" s="247">
        <f t="shared" si="118"/>
        <v>221</v>
      </c>
      <c r="CA82" s="246">
        <v>70</v>
      </c>
      <c r="CB82" s="247">
        <f t="shared" ref="CB82:CB96" si="142">-CD82-CE81+CF81</f>
        <v>231</v>
      </c>
      <c r="CC82" s="247"/>
      <c r="CD82" s="247">
        <v>15</v>
      </c>
      <c r="CE82" s="247">
        <v>20</v>
      </c>
      <c r="CF82" s="247">
        <f t="shared" si="120"/>
        <v>301</v>
      </c>
      <c r="CG82" s="246">
        <v>50</v>
      </c>
      <c r="CH82" s="247">
        <f t="shared" ref="CH82:CH96" si="143">CL81-CK81-CJ82</f>
        <v>160</v>
      </c>
      <c r="CI82" s="247"/>
      <c r="CJ82" s="247">
        <v>20</v>
      </c>
      <c r="CK82" s="247">
        <v>20</v>
      </c>
      <c r="CL82" s="247">
        <f t="shared" si="122"/>
        <v>210</v>
      </c>
      <c r="CM82" s="246">
        <v>40</v>
      </c>
      <c r="CN82" s="247">
        <f t="shared" si="123"/>
        <v>105</v>
      </c>
      <c r="CO82" s="247"/>
      <c r="CP82" s="247">
        <v>10</v>
      </c>
      <c r="CQ82" s="247">
        <v>15</v>
      </c>
      <c r="CR82" s="247">
        <f t="shared" si="124"/>
        <v>145</v>
      </c>
      <c r="CS82" s="246">
        <v>50</v>
      </c>
      <c r="CT82" s="247">
        <f t="shared" ref="CT82:CT96" si="144">CX81-CW81-CV82</f>
        <v>223</v>
      </c>
      <c r="CU82" s="247"/>
      <c r="CV82" s="247">
        <v>10</v>
      </c>
      <c r="CW82" s="247">
        <v>10</v>
      </c>
      <c r="CX82" s="248">
        <f t="shared" ref="CX82:CX96" si="145">CS82+CT82</f>
        <v>273</v>
      </c>
      <c r="CY82" s="246">
        <v>90</v>
      </c>
      <c r="CZ82" s="247">
        <f t="shared" ref="CZ82:CZ96" si="146">DD81-DC81-DB82</f>
        <v>286</v>
      </c>
      <c r="DA82" s="247"/>
      <c r="DB82" s="247">
        <v>30</v>
      </c>
      <c r="DC82" s="247">
        <v>20</v>
      </c>
      <c r="DD82" s="247">
        <f t="shared" si="127"/>
        <v>376</v>
      </c>
      <c r="DE82" s="246">
        <v>160</v>
      </c>
      <c r="DF82" s="247">
        <f t="shared" ref="DF82:DF96" si="147">-DH82-DI81+DJ81</f>
        <v>1017</v>
      </c>
      <c r="DG82" s="247"/>
      <c r="DH82" s="247">
        <v>30</v>
      </c>
      <c r="DI82" s="247">
        <v>50</v>
      </c>
      <c r="DJ82" s="247">
        <f t="shared" si="129"/>
        <v>1177</v>
      </c>
      <c r="DK82" s="246"/>
      <c r="DL82" s="247">
        <f t="shared" si="130"/>
        <v>0</v>
      </c>
      <c r="DM82" s="247"/>
      <c r="DN82" s="247"/>
      <c r="DO82" s="247"/>
      <c r="DP82" s="408">
        <f t="shared" si="107"/>
        <v>0</v>
      </c>
      <c r="DQ82" s="246">
        <v>80</v>
      </c>
      <c r="DR82" s="247">
        <f t="shared" ref="DR82:DR96" si="148">DV81-DU81-DT82</f>
        <v>423</v>
      </c>
      <c r="DS82" s="247"/>
      <c r="DT82" s="247">
        <v>15</v>
      </c>
      <c r="DU82" s="247">
        <v>20</v>
      </c>
      <c r="DV82" s="247">
        <f t="shared" si="132"/>
        <v>503</v>
      </c>
      <c r="DW82" s="246">
        <v>160</v>
      </c>
      <c r="DX82" s="247">
        <f t="shared" ref="DX82" si="149">-DZ82-EA81+EB81</f>
        <v>618</v>
      </c>
      <c r="DY82" s="247"/>
      <c r="DZ82" s="247">
        <v>40</v>
      </c>
      <c r="EA82" s="247">
        <v>40</v>
      </c>
      <c r="EB82" s="247">
        <f t="shared" si="134"/>
        <v>778</v>
      </c>
      <c r="EC82" s="246">
        <v>70</v>
      </c>
      <c r="ED82" s="247">
        <f t="shared" ref="ED82:ED96" si="150">-EF82-EG81+EH81</f>
        <v>216</v>
      </c>
      <c r="EE82" s="247"/>
      <c r="EF82" s="247">
        <v>20</v>
      </c>
      <c r="EG82" s="247">
        <v>20</v>
      </c>
      <c r="EH82" s="247">
        <f t="shared" si="136"/>
        <v>286</v>
      </c>
      <c r="EI82" s="246">
        <f t="shared" ref="EI82" si="151">SUM(B82+G82+L82+Q82+V82+AA82+AF82+AK82+AP82+AU82+AZ82+BE82+BJ82+BO82+BU82+CA82+CG82+CM82+CS82+CY82+DE82+DK82+DQ82+DW82+EC82)</f>
        <v>840</v>
      </c>
      <c r="EJ82" s="249">
        <f t="shared" ref="EJ82" si="152">EN82-EI82</f>
        <v>3647</v>
      </c>
      <c r="EK82" s="249">
        <f t="shared" si="138"/>
        <v>0</v>
      </c>
      <c r="EL82" s="249">
        <f t="shared" ref="EL82" si="153">SUM(D82+I82+N82+S82+X82+AC82+AH82+AM82+AR82+AW82+BB82+BG82+BL82+BR82+BX82+CD82+CJ82+CP82+CV82+DB82+DH82+DN82+DT82+DZ82+EF82)</f>
        <v>210</v>
      </c>
      <c r="EM82" s="249">
        <f t="shared" ref="EM82" si="154">SUM(E82+J82+O82+T82+Y82+AD82+AI82+AN82+AS82+AX82+BC82+BH82+BM82+BS82+BY82+CE82+CK82+CQ82+CW82+DC82+DI82+DO82+DU82+EA82+EG82)</f>
        <v>240</v>
      </c>
      <c r="EN82" s="250">
        <f t="shared" ref="EN82" si="155">SUM(F82+K82+P82+U82+Z82+AE82+AJ82+AO82+AT82+AY82+BD82+BI82+BN82+BT82+BZ82+CF82+CL82+CR82+CX82+DD82+DJ82+DP82+DV82+EB82+EH82)</f>
        <v>4487</v>
      </c>
      <c r="EO82" s="104" t="s">
        <v>133</v>
      </c>
      <c r="EP82" s="251" t="s">
        <v>104</v>
      </c>
      <c r="EQ82" s="235"/>
      <c r="ER82" s="235"/>
    </row>
    <row r="83" spans="1:148" ht="13.5" thickBot="1" x14ac:dyDescent="0.25">
      <c r="A83" s="251" t="s">
        <v>135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13"/>
      <c r="AB83" s="312"/>
      <c r="AC83" s="312"/>
      <c r="AD83" s="312"/>
      <c r="AE83" s="315"/>
      <c r="AF83" s="316"/>
      <c r="AG83" s="312"/>
      <c r="AH83" s="312"/>
      <c r="AI83" s="312"/>
      <c r="AJ83" s="317"/>
      <c r="AK83" s="313"/>
      <c r="AL83" s="312"/>
      <c r="AM83" s="312"/>
      <c r="AN83" s="312"/>
      <c r="AO83" s="315"/>
      <c r="AP83" s="316"/>
      <c r="AQ83" s="312"/>
      <c r="AR83" s="312"/>
      <c r="AS83" s="312"/>
      <c r="AT83" s="317"/>
      <c r="AU83" s="313"/>
      <c r="AV83" s="312"/>
      <c r="AW83" s="312"/>
      <c r="AX83" s="312"/>
      <c r="AY83" s="315"/>
      <c r="AZ83" s="318"/>
      <c r="BA83" s="319"/>
      <c r="BB83" s="319"/>
      <c r="BC83" s="319"/>
      <c r="BD83" s="320"/>
      <c r="BE83" s="313"/>
      <c r="BF83" s="312"/>
      <c r="BG83" s="312"/>
      <c r="BH83" s="312"/>
      <c r="BI83" s="315"/>
      <c r="BJ83" s="246"/>
      <c r="BK83" s="247"/>
      <c r="BL83" s="247"/>
      <c r="BM83" s="247"/>
      <c r="BN83" s="248"/>
      <c r="BO83" s="246">
        <v>20</v>
      </c>
      <c r="BP83" s="247">
        <f t="shared" si="140"/>
        <v>187</v>
      </c>
      <c r="BQ83" s="247"/>
      <c r="BR83" s="247">
        <v>15</v>
      </c>
      <c r="BS83" s="247">
        <v>10</v>
      </c>
      <c r="BT83" s="247">
        <f t="shared" si="116"/>
        <v>207</v>
      </c>
      <c r="BU83" s="246">
        <v>15</v>
      </c>
      <c r="BV83" s="247">
        <f t="shared" si="141"/>
        <v>196</v>
      </c>
      <c r="BW83" s="247"/>
      <c r="BX83" s="247">
        <v>15</v>
      </c>
      <c r="BY83" s="247">
        <v>5</v>
      </c>
      <c r="BZ83" s="247">
        <f t="shared" si="118"/>
        <v>211</v>
      </c>
      <c r="CA83" s="246">
        <v>35</v>
      </c>
      <c r="CB83" s="247">
        <f t="shared" si="142"/>
        <v>256</v>
      </c>
      <c r="CC83" s="247"/>
      <c r="CD83" s="247">
        <v>25</v>
      </c>
      <c r="CE83" s="312">
        <v>25</v>
      </c>
      <c r="CF83" s="247">
        <f t="shared" si="120"/>
        <v>291</v>
      </c>
      <c r="CG83" s="246">
        <v>20</v>
      </c>
      <c r="CH83" s="247">
        <f t="shared" si="143"/>
        <v>170</v>
      </c>
      <c r="CI83" s="247"/>
      <c r="CJ83" s="247">
        <v>20</v>
      </c>
      <c r="CK83" s="247">
        <v>15</v>
      </c>
      <c r="CL83" s="247">
        <f t="shared" si="122"/>
        <v>190</v>
      </c>
      <c r="CM83" s="246">
        <v>20</v>
      </c>
      <c r="CN83" s="247">
        <f t="shared" si="123"/>
        <v>120</v>
      </c>
      <c r="CO83" s="247"/>
      <c r="CP83" s="247">
        <v>10</v>
      </c>
      <c r="CQ83" s="247">
        <v>20</v>
      </c>
      <c r="CR83" s="247">
        <f t="shared" si="124"/>
        <v>140</v>
      </c>
      <c r="CS83" s="246">
        <v>15</v>
      </c>
      <c r="CT83" s="247">
        <f t="shared" si="144"/>
        <v>248</v>
      </c>
      <c r="CU83" s="247"/>
      <c r="CV83" s="247">
        <v>15</v>
      </c>
      <c r="CW83" s="247">
        <v>10</v>
      </c>
      <c r="CX83" s="248">
        <f t="shared" si="145"/>
        <v>263</v>
      </c>
      <c r="CY83" s="246">
        <v>25</v>
      </c>
      <c r="CZ83" s="247">
        <f t="shared" si="146"/>
        <v>326</v>
      </c>
      <c r="DA83" s="247"/>
      <c r="DB83" s="247">
        <v>30</v>
      </c>
      <c r="DC83" s="247">
        <v>20</v>
      </c>
      <c r="DD83" s="247">
        <f t="shared" si="127"/>
        <v>351</v>
      </c>
      <c r="DE83" s="246">
        <v>80</v>
      </c>
      <c r="DF83" s="247">
        <f t="shared" si="147"/>
        <v>1092</v>
      </c>
      <c r="DG83" s="247"/>
      <c r="DH83" s="247">
        <v>35</v>
      </c>
      <c r="DI83" s="247">
        <v>50</v>
      </c>
      <c r="DJ83" s="247">
        <f t="shared" si="129"/>
        <v>1172</v>
      </c>
      <c r="DK83" s="313"/>
      <c r="DL83" s="247">
        <f t="shared" si="130"/>
        <v>0</v>
      </c>
      <c r="DM83" s="312"/>
      <c r="DN83" s="312"/>
      <c r="DO83" s="312"/>
      <c r="DP83" s="408">
        <f t="shared" si="107"/>
        <v>0</v>
      </c>
      <c r="DQ83" s="246">
        <v>20</v>
      </c>
      <c r="DR83" s="247">
        <f t="shared" si="148"/>
        <v>453</v>
      </c>
      <c r="DS83" s="247"/>
      <c r="DT83" s="247">
        <v>30</v>
      </c>
      <c r="DU83" s="247">
        <v>15</v>
      </c>
      <c r="DV83" s="247">
        <f t="shared" si="132"/>
        <v>473</v>
      </c>
      <c r="DW83" s="246">
        <v>40</v>
      </c>
      <c r="DX83" s="247">
        <f t="shared" ref="DX83:DX96" si="156">-DZ83-EA82+EB82</f>
        <v>698</v>
      </c>
      <c r="DY83" s="247"/>
      <c r="DZ83" s="247">
        <v>40</v>
      </c>
      <c r="EA83" s="247">
        <v>30</v>
      </c>
      <c r="EB83" s="247">
        <f t="shared" si="134"/>
        <v>738</v>
      </c>
      <c r="EC83" s="246">
        <v>20</v>
      </c>
      <c r="ED83" s="247">
        <f t="shared" si="150"/>
        <v>246</v>
      </c>
      <c r="EE83" s="247"/>
      <c r="EF83" s="247">
        <v>20</v>
      </c>
      <c r="EG83" s="247">
        <v>10</v>
      </c>
      <c r="EH83" s="247">
        <f t="shared" si="136"/>
        <v>266</v>
      </c>
      <c r="EI83" s="246">
        <f t="shared" ref="EI83:EI96" si="157">SUM(B83+G83+L83+Q83+V83+AA83+AF83+AK83+AP83+AU83+AZ83+BE83+BJ83+BO83+BU83+CA83+CG83+CM83+CS83+CY83+DE83+DK83+DQ83+DW83+EC83)</f>
        <v>310</v>
      </c>
      <c r="EJ83" s="249">
        <f t="shared" ref="EJ83:EJ96" si="158">EN83-EI83</f>
        <v>3992</v>
      </c>
      <c r="EK83" s="249">
        <f t="shared" si="138"/>
        <v>0</v>
      </c>
      <c r="EL83" s="249">
        <f t="shared" ref="EL83:EL96" si="159">SUM(D83+I83+N83+S83+X83+AC83+AH83+AM83+AR83+AW83+BB83+BG83+BL83+BR83+BX83+CD83+CJ83+CP83+CV83+DB83+DH83+DN83+DT83+DZ83+EF83)</f>
        <v>255</v>
      </c>
      <c r="EM83" s="249">
        <f t="shared" ref="EM83:EM96" si="160">SUM(E83+J83+O83+T83+Y83+AD83+AI83+AN83+AS83+AX83+BC83+BH83+BM83+BS83+BY83+CE83+CK83+CQ83+CW83+DC83+DI83+DO83+DU83+EA83+EG83)</f>
        <v>210</v>
      </c>
      <c r="EN83" s="250">
        <f t="shared" ref="EN83:EN96" si="161">SUM(F83+K83+P83+U83+Z83+AE83+AJ83+AO83+AT83+AY83+BD83+BI83+BN83+BT83+BZ83+CF83+CL83+CR83+CX83+DD83+DJ83+DP83+DV83+EB83+EH83)</f>
        <v>4302</v>
      </c>
      <c r="EO83" s="239" t="s">
        <v>149</v>
      </c>
      <c r="EP83" s="251" t="s">
        <v>135</v>
      </c>
      <c r="EQ83" s="235"/>
      <c r="ER83" s="235"/>
    </row>
    <row r="84" spans="1:148" x14ac:dyDescent="0.2">
      <c r="A84" s="251" t="s">
        <v>142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4"/>
      <c r="AF84" s="246"/>
      <c r="AG84" s="247"/>
      <c r="AH84" s="247"/>
      <c r="AI84" s="247"/>
      <c r="AJ84" s="248"/>
      <c r="AK84" s="249"/>
      <c r="AL84" s="247"/>
      <c r="AM84" s="247"/>
      <c r="AN84" s="247"/>
      <c r="AO84" s="314"/>
      <c r="AP84" s="246"/>
      <c r="AQ84" s="247"/>
      <c r="AR84" s="247"/>
      <c r="AS84" s="247"/>
      <c r="AT84" s="248"/>
      <c r="AU84" s="249"/>
      <c r="AV84" s="247"/>
      <c r="AW84" s="247"/>
      <c r="AX84" s="247"/>
      <c r="AY84" s="314"/>
      <c r="AZ84" s="316"/>
      <c r="BA84" s="312"/>
      <c r="BB84" s="312"/>
      <c r="BC84" s="312"/>
      <c r="BD84" s="317"/>
      <c r="BE84" s="249"/>
      <c r="BF84" s="247"/>
      <c r="BG84" s="247"/>
      <c r="BH84" s="247"/>
      <c r="BI84" s="314"/>
      <c r="BJ84" s="246"/>
      <c r="BK84" s="247"/>
      <c r="BL84" s="247"/>
      <c r="BM84" s="247"/>
      <c r="BN84" s="248"/>
      <c r="BO84" s="246">
        <v>35</v>
      </c>
      <c r="BP84" s="247">
        <f t="shared" si="140"/>
        <v>182</v>
      </c>
      <c r="BQ84" s="247"/>
      <c r="BR84" s="247">
        <v>15</v>
      </c>
      <c r="BS84" s="247">
        <v>15</v>
      </c>
      <c r="BT84" s="247">
        <f t="shared" si="116"/>
        <v>217</v>
      </c>
      <c r="BU84" s="246">
        <v>35</v>
      </c>
      <c r="BV84" s="247">
        <f t="shared" si="141"/>
        <v>201</v>
      </c>
      <c r="BW84" s="247"/>
      <c r="BX84" s="247">
        <v>5</v>
      </c>
      <c r="BY84" s="247">
        <v>10</v>
      </c>
      <c r="BZ84" s="247">
        <f t="shared" si="118"/>
        <v>236</v>
      </c>
      <c r="CA84" s="246">
        <v>70</v>
      </c>
      <c r="CB84" s="247">
        <f t="shared" si="142"/>
        <v>251</v>
      </c>
      <c r="CC84" s="247"/>
      <c r="CD84" s="247">
        <v>15</v>
      </c>
      <c r="CE84" s="247">
        <v>25</v>
      </c>
      <c r="CF84" s="247">
        <f t="shared" si="120"/>
        <v>321</v>
      </c>
      <c r="CG84" s="246">
        <v>50</v>
      </c>
      <c r="CH84" s="247">
        <f t="shared" si="143"/>
        <v>155</v>
      </c>
      <c r="CI84" s="247"/>
      <c r="CJ84" s="247">
        <v>20</v>
      </c>
      <c r="CK84" s="247">
        <v>20</v>
      </c>
      <c r="CL84" s="247">
        <f t="shared" si="122"/>
        <v>205</v>
      </c>
      <c r="CM84" s="246">
        <v>40</v>
      </c>
      <c r="CN84" s="247">
        <f t="shared" si="123"/>
        <v>110</v>
      </c>
      <c r="CO84" s="247"/>
      <c r="CP84" s="247">
        <v>10</v>
      </c>
      <c r="CQ84" s="247">
        <v>20</v>
      </c>
      <c r="CR84" s="247">
        <f t="shared" si="124"/>
        <v>150</v>
      </c>
      <c r="CS84" s="246">
        <v>50</v>
      </c>
      <c r="CT84" s="247">
        <f t="shared" si="144"/>
        <v>238</v>
      </c>
      <c r="CU84" s="247"/>
      <c r="CV84" s="247">
        <v>15</v>
      </c>
      <c r="CW84" s="247">
        <v>15</v>
      </c>
      <c r="CX84" s="248">
        <f t="shared" si="145"/>
        <v>288</v>
      </c>
      <c r="CY84" s="246">
        <v>90</v>
      </c>
      <c r="CZ84" s="247">
        <f t="shared" si="146"/>
        <v>301</v>
      </c>
      <c r="DA84" s="247"/>
      <c r="DB84" s="247">
        <v>30</v>
      </c>
      <c r="DC84" s="247">
        <v>20</v>
      </c>
      <c r="DD84" s="247">
        <f t="shared" si="127"/>
        <v>391</v>
      </c>
      <c r="DE84" s="246">
        <v>160</v>
      </c>
      <c r="DF84" s="247">
        <f t="shared" si="147"/>
        <v>1092</v>
      </c>
      <c r="DG84" s="247"/>
      <c r="DH84" s="247">
        <v>30</v>
      </c>
      <c r="DI84" s="247">
        <v>50</v>
      </c>
      <c r="DJ84" s="247">
        <f t="shared" si="129"/>
        <v>1252</v>
      </c>
      <c r="DK84" s="249"/>
      <c r="DL84" s="247">
        <f t="shared" si="130"/>
        <v>0</v>
      </c>
      <c r="DM84" s="247"/>
      <c r="DN84" s="247"/>
      <c r="DO84" s="247"/>
      <c r="DP84" s="408">
        <f t="shared" si="107"/>
        <v>0</v>
      </c>
      <c r="DQ84" s="246">
        <v>80</v>
      </c>
      <c r="DR84" s="247">
        <f t="shared" si="148"/>
        <v>423</v>
      </c>
      <c r="DS84" s="247"/>
      <c r="DT84" s="247">
        <v>35</v>
      </c>
      <c r="DU84" s="247">
        <v>20</v>
      </c>
      <c r="DV84" s="247">
        <f t="shared" si="132"/>
        <v>503</v>
      </c>
      <c r="DW84" s="246">
        <v>160</v>
      </c>
      <c r="DX84" s="247">
        <f t="shared" si="156"/>
        <v>668</v>
      </c>
      <c r="DY84" s="247"/>
      <c r="DZ84" s="247">
        <v>40</v>
      </c>
      <c r="EA84" s="247">
        <v>40</v>
      </c>
      <c r="EB84" s="247">
        <f t="shared" si="134"/>
        <v>828</v>
      </c>
      <c r="EC84" s="246">
        <v>70</v>
      </c>
      <c r="ED84" s="247">
        <f t="shared" si="150"/>
        <v>236</v>
      </c>
      <c r="EE84" s="247"/>
      <c r="EF84" s="247">
        <v>20</v>
      </c>
      <c r="EG84" s="247">
        <v>15</v>
      </c>
      <c r="EH84" s="247">
        <f t="shared" si="136"/>
        <v>306</v>
      </c>
      <c r="EI84" s="246">
        <f t="shared" si="157"/>
        <v>840</v>
      </c>
      <c r="EJ84" s="249">
        <f t="shared" si="158"/>
        <v>3857</v>
      </c>
      <c r="EK84" s="249">
        <f t="shared" si="138"/>
        <v>0</v>
      </c>
      <c r="EL84" s="249">
        <f t="shared" si="159"/>
        <v>235</v>
      </c>
      <c r="EM84" s="249">
        <f t="shared" si="160"/>
        <v>250</v>
      </c>
      <c r="EN84" s="250">
        <f t="shared" si="161"/>
        <v>4697</v>
      </c>
      <c r="EO84" s="104" t="s">
        <v>150</v>
      </c>
      <c r="EP84" s="251" t="s">
        <v>142</v>
      </c>
      <c r="EQ84" s="235"/>
      <c r="ER84" s="235"/>
    </row>
    <row r="85" spans="1:148" x14ac:dyDescent="0.2">
      <c r="A85" s="251" t="s">
        <v>136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4"/>
      <c r="AF85" s="246"/>
      <c r="AG85" s="247"/>
      <c r="AH85" s="247"/>
      <c r="AI85" s="247"/>
      <c r="AJ85" s="248"/>
      <c r="AK85" s="249"/>
      <c r="AL85" s="247"/>
      <c r="AM85" s="247"/>
      <c r="AN85" s="247"/>
      <c r="AO85" s="314"/>
      <c r="AP85" s="246"/>
      <c r="AQ85" s="247"/>
      <c r="AR85" s="247"/>
      <c r="AS85" s="247"/>
      <c r="AT85" s="248"/>
      <c r="AU85" s="249"/>
      <c r="AV85" s="247"/>
      <c r="AW85" s="247"/>
      <c r="AX85" s="247"/>
      <c r="AY85" s="314"/>
      <c r="AZ85" s="246"/>
      <c r="BA85" s="247"/>
      <c r="BB85" s="247"/>
      <c r="BC85" s="247"/>
      <c r="BD85" s="248"/>
      <c r="BE85" s="249"/>
      <c r="BF85" s="247"/>
      <c r="BG85" s="247"/>
      <c r="BH85" s="247"/>
      <c r="BI85" s="314"/>
      <c r="BJ85" s="246"/>
      <c r="BK85" s="247"/>
      <c r="BL85" s="247"/>
      <c r="BM85" s="247"/>
      <c r="BN85" s="248"/>
      <c r="BO85" s="246">
        <v>20</v>
      </c>
      <c r="BP85" s="247">
        <f t="shared" si="140"/>
        <v>187</v>
      </c>
      <c r="BQ85" s="247"/>
      <c r="BR85" s="247">
        <v>15</v>
      </c>
      <c r="BS85" s="247">
        <v>10</v>
      </c>
      <c r="BT85" s="247">
        <f t="shared" si="116"/>
        <v>207</v>
      </c>
      <c r="BU85" s="246">
        <v>15</v>
      </c>
      <c r="BV85" s="247">
        <f t="shared" si="141"/>
        <v>211</v>
      </c>
      <c r="BW85" s="247"/>
      <c r="BX85" s="247">
        <v>15</v>
      </c>
      <c r="BY85" s="247">
        <v>10</v>
      </c>
      <c r="BZ85" s="247">
        <f t="shared" si="118"/>
        <v>226</v>
      </c>
      <c r="CA85" s="246">
        <v>35</v>
      </c>
      <c r="CB85" s="247">
        <f t="shared" si="142"/>
        <v>271</v>
      </c>
      <c r="CC85" s="247"/>
      <c r="CD85" s="247">
        <v>25</v>
      </c>
      <c r="CE85" s="247">
        <v>25</v>
      </c>
      <c r="CF85" s="247">
        <f t="shared" si="120"/>
        <v>306</v>
      </c>
      <c r="CG85" s="246">
        <v>20</v>
      </c>
      <c r="CH85" s="247">
        <f t="shared" si="143"/>
        <v>165</v>
      </c>
      <c r="CI85" s="247"/>
      <c r="CJ85" s="247">
        <v>20</v>
      </c>
      <c r="CK85" s="247">
        <v>15</v>
      </c>
      <c r="CL85" s="247">
        <f t="shared" si="122"/>
        <v>185</v>
      </c>
      <c r="CM85" s="249">
        <v>20</v>
      </c>
      <c r="CN85" s="247">
        <f t="shared" si="123"/>
        <v>115</v>
      </c>
      <c r="CO85" s="247"/>
      <c r="CP85" s="247">
        <v>15</v>
      </c>
      <c r="CQ85" s="247">
        <v>20</v>
      </c>
      <c r="CR85" s="247">
        <f t="shared" si="124"/>
        <v>135</v>
      </c>
      <c r="CS85" s="246">
        <v>15</v>
      </c>
      <c r="CT85" s="247">
        <f t="shared" si="144"/>
        <v>258</v>
      </c>
      <c r="CU85" s="247"/>
      <c r="CV85" s="247">
        <v>15</v>
      </c>
      <c r="CW85" s="247">
        <v>10</v>
      </c>
      <c r="CX85" s="248">
        <f t="shared" si="145"/>
        <v>273</v>
      </c>
      <c r="CY85" s="246">
        <v>25</v>
      </c>
      <c r="CZ85" s="247">
        <f t="shared" si="146"/>
        <v>341</v>
      </c>
      <c r="DA85" s="247"/>
      <c r="DB85" s="247">
        <v>30</v>
      </c>
      <c r="DC85" s="247">
        <v>20</v>
      </c>
      <c r="DD85" s="247">
        <f t="shared" si="127"/>
        <v>366</v>
      </c>
      <c r="DE85" s="246">
        <v>80</v>
      </c>
      <c r="DF85" s="247">
        <f t="shared" si="147"/>
        <v>1167</v>
      </c>
      <c r="DG85" s="247"/>
      <c r="DH85" s="247">
        <v>35</v>
      </c>
      <c r="DI85" s="247">
        <v>50</v>
      </c>
      <c r="DJ85" s="247">
        <f t="shared" si="129"/>
        <v>1247</v>
      </c>
      <c r="DK85" s="249"/>
      <c r="DL85" s="247">
        <f t="shared" si="130"/>
        <v>0</v>
      </c>
      <c r="DM85" s="247"/>
      <c r="DN85" s="247"/>
      <c r="DO85" s="247"/>
      <c r="DP85" s="408">
        <f t="shared" si="107"/>
        <v>0</v>
      </c>
      <c r="DQ85" s="246">
        <v>20</v>
      </c>
      <c r="DR85" s="247">
        <f t="shared" si="148"/>
        <v>453</v>
      </c>
      <c r="DS85" s="247"/>
      <c r="DT85" s="247">
        <v>30</v>
      </c>
      <c r="DU85" s="247">
        <v>15</v>
      </c>
      <c r="DV85" s="247">
        <f t="shared" si="132"/>
        <v>473</v>
      </c>
      <c r="DW85" s="246">
        <v>40</v>
      </c>
      <c r="DX85" s="247">
        <f t="shared" si="156"/>
        <v>748</v>
      </c>
      <c r="DY85" s="247"/>
      <c r="DZ85" s="247">
        <v>40</v>
      </c>
      <c r="EA85" s="247">
        <v>30</v>
      </c>
      <c r="EB85" s="247">
        <f t="shared" si="134"/>
        <v>788</v>
      </c>
      <c r="EC85" s="246">
        <v>20</v>
      </c>
      <c r="ED85" s="247">
        <f t="shared" si="150"/>
        <v>271</v>
      </c>
      <c r="EE85" s="247"/>
      <c r="EF85" s="247">
        <v>20</v>
      </c>
      <c r="EG85" s="247">
        <v>15</v>
      </c>
      <c r="EH85" s="247">
        <f t="shared" si="136"/>
        <v>291</v>
      </c>
      <c r="EI85" s="246">
        <f t="shared" si="157"/>
        <v>310</v>
      </c>
      <c r="EJ85" s="249">
        <f t="shared" si="158"/>
        <v>4187</v>
      </c>
      <c r="EK85" s="249">
        <f t="shared" si="138"/>
        <v>0</v>
      </c>
      <c r="EL85" s="249">
        <f t="shared" si="159"/>
        <v>260</v>
      </c>
      <c r="EM85" s="249">
        <f t="shared" si="160"/>
        <v>220</v>
      </c>
      <c r="EN85" s="250">
        <f t="shared" si="161"/>
        <v>4497</v>
      </c>
      <c r="EO85" s="104" t="s">
        <v>151</v>
      </c>
      <c r="EP85" s="251" t="s">
        <v>136</v>
      </c>
      <c r="EQ85" s="235"/>
      <c r="ER85" s="235"/>
    </row>
    <row r="86" spans="1:148" x14ac:dyDescent="0.2">
      <c r="A86" s="251" t="s">
        <v>143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4"/>
      <c r="AF86" s="246"/>
      <c r="AG86" s="247"/>
      <c r="AH86" s="247"/>
      <c r="AI86" s="247"/>
      <c r="AJ86" s="248"/>
      <c r="AK86" s="249"/>
      <c r="AL86" s="247"/>
      <c r="AM86" s="247"/>
      <c r="AN86" s="247"/>
      <c r="AO86" s="314"/>
      <c r="AP86" s="246"/>
      <c r="AQ86" s="247"/>
      <c r="AR86" s="247"/>
      <c r="AS86" s="247"/>
      <c r="AT86" s="248"/>
      <c r="AU86" s="249"/>
      <c r="AV86" s="247"/>
      <c r="AW86" s="247"/>
      <c r="AX86" s="247"/>
      <c r="AY86" s="314"/>
      <c r="AZ86" s="246"/>
      <c r="BA86" s="247"/>
      <c r="BB86" s="247"/>
      <c r="BC86" s="247"/>
      <c r="BD86" s="248"/>
      <c r="BE86" s="249"/>
      <c r="BF86" s="247"/>
      <c r="BG86" s="247"/>
      <c r="BH86" s="247"/>
      <c r="BI86" s="314"/>
      <c r="BJ86" s="246"/>
      <c r="BK86" s="247"/>
      <c r="BL86" s="247"/>
      <c r="BM86" s="247"/>
      <c r="BN86" s="248"/>
      <c r="BO86" s="246">
        <v>35</v>
      </c>
      <c r="BP86" s="247">
        <f t="shared" si="140"/>
        <v>182</v>
      </c>
      <c r="BQ86" s="247"/>
      <c r="BR86" s="247">
        <v>15</v>
      </c>
      <c r="BS86" s="247">
        <v>15</v>
      </c>
      <c r="BT86" s="247">
        <f t="shared" si="116"/>
        <v>217</v>
      </c>
      <c r="BU86" s="246">
        <v>35</v>
      </c>
      <c r="BV86" s="247">
        <f t="shared" si="141"/>
        <v>211</v>
      </c>
      <c r="BW86" s="247"/>
      <c r="BX86" s="247">
        <v>5</v>
      </c>
      <c r="BY86" s="247">
        <v>10</v>
      </c>
      <c r="BZ86" s="247">
        <f t="shared" si="118"/>
        <v>246</v>
      </c>
      <c r="CA86" s="246">
        <v>70</v>
      </c>
      <c r="CB86" s="247">
        <f t="shared" si="142"/>
        <v>266</v>
      </c>
      <c r="CC86" s="247"/>
      <c r="CD86" s="247">
        <v>15</v>
      </c>
      <c r="CE86" s="247">
        <v>25</v>
      </c>
      <c r="CF86" s="247">
        <f t="shared" si="120"/>
        <v>336</v>
      </c>
      <c r="CG86" s="246">
        <v>50</v>
      </c>
      <c r="CH86" s="247">
        <f t="shared" si="143"/>
        <v>150</v>
      </c>
      <c r="CI86" s="247"/>
      <c r="CJ86" s="247">
        <v>20</v>
      </c>
      <c r="CK86" s="247">
        <v>20</v>
      </c>
      <c r="CL86" s="247">
        <f t="shared" si="122"/>
        <v>200</v>
      </c>
      <c r="CM86" s="246">
        <v>40</v>
      </c>
      <c r="CN86" s="247">
        <f t="shared" si="123"/>
        <v>105</v>
      </c>
      <c r="CO86" s="247"/>
      <c r="CP86" s="247">
        <v>10</v>
      </c>
      <c r="CQ86" s="247">
        <v>20</v>
      </c>
      <c r="CR86" s="247">
        <f t="shared" si="124"/>
        <v>145</v>
      </c>
      <c r="CS86" s="246">
        <v>50</v>
      </c>
      <c r="CT86" s="247">
        <f t="shared" si="144"/>
        <v>248</v>
      </c>
      <c r="CU86" s="247"/>
      <c r="CV86" s="247">
        <v>15</v>
      </c>
      <c r="CW86" s="247">
        <v>15</v>
      </c>
      <c r="CX86" s="248">
        <f t="shared" si="145"/>
        <v>298</v>
      </c>
      <c r="CY86" s="246">
        <v>90</v>
      </c>
      <c r="CZ86" s="247">
        <f t="shared" si="146"/>
        <v>316</v>
      </c>
      <c r="DA86" s="247"/>
      <c r="DB86" s="247">
        <v>30</v>
      </c>
      <c r="DC86" s="247">
        <v>20</v>
      </c>
      <c r="DD86" s="247">
        <f t="shared" si="127"/>
        <v>406</v>
      </c>
      <c r="DE86" s="246">
        <v>160</v>
      </c>
      <c r="DF86" s="247">
        <f t="shared" si="147"/>
        <v>1167</v>
      </c>
      <c r="DG86" s="247"/>
      <c r="DH86" s="247">
        <v>30</v>
      </c>
      <c r="DI86" s="247">
        <v>50</v>
      </c>
      <c r="DJ86" s="247">
        <f t="shared" si="129"/>
        <v>1327</v>
      </c>
      <c r="DK86" s="249"/>
      <c r="DL86" s="247">
        <f t="shared" si="130"/>
        <v>0</v>
      </c>
      <c r="DM86" s="247"/>
      <c r="DN86" s="247"/>
      <c r="DO86" s="247"/>
      <c r="DP86" s="408">
        <f t="shared" si="107"/>
        <v>0</v>
      </c>
      <c r="DQ86" s="246">
        <v>80</v>
      </c>
      <c r="DR86" s="247">
        <f t="shared" si="148"/>
        <v>423</v>
      </c>
      <c r="DS86" s="247"/>
      <c r="DT86" s="247">
        <v>35</v>
      </c>
      <c r="DU86" s="247">
        <v>20</v>
      </c>
      <c r="DV86" s="247">
        <f t="shared" si="132"/>
        <v>503</v>
      </c>
      <c r="DW86" s="246">
        <v>160</v>
      </c>
      <c r="DX86" s="247">
        <f t="shared" si="156"/>
        <v>718</v>
      </c>
      <c r="DY86" s="247"/>
      <c r="DZ86" s="247">
        <v>40</v>
      </c>
      <c r="EA86" s="247">
        <v>40</v>
      </c>
      <c r="EB86" s="247">
        <f t="shared" si="134"/>
        <v>878</v>
      </c>
      <c r="EC86" s="246">
        <v>70</v>
      </c>
      <c r="ED86" s="247">
        <f t="shared" si="150"/>
        <v>256</v>
      </c>
      <c r="EE86" s="247"/>
      <c r="EF86" s="247">
        <v>20</v>
      </c>
      <c r="EG86" s="247">
        <v>15</v>
      </c>
      <c r="EH86" s="247">
        <f t="shared" si="136"/>
        <v>326</v>
      </c>
      <c r="EI86" s="246">
        <f t="shared" si="157"/>
        <v>840</v>
      </c>
      <c r="EJ86" s="249">
        <f t="shared" si="158"/>
        <v>4042</v>
      </c>
      <c r="EK86" s="249">
        <f t="shared" si="138"/>
        <v>0</v>
      </c>
      <c r="EL86" s="249">
        <f t="shared" si="159"/>
        <v>235</v>
      </c>
      <c r="EM86" s="249">
        <f t="shared" si="160"/>
        <v>250</v>
      </c>
      <c r="EN86" s="250">
        <f t="shared" si="161"/>
        <v>4882</v>
      </c>
      <c r="EO86" s="104" t="s">
        <v>152</v>
      </c>
      <c r="EP86" s="251" t="s">
        <v>143</v>
      </c>
      <c r="EQ86" s="235"/>
      <c r="ER86" s="235"/>
    </row>
    <row r="87" spans="1:148" x14ac:dyDescent="0.2">
      <c r="A87" s="251" t="s">
        <v>137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4"/>
      <c r="AF87" s="246"/>
      <c r="AG87" s="247"/>
      <c r="AH87" s="247"/>
      <c r="AI87" s="247"/>
      <c r="AJ87" s="248"/>
      <c r="AK87" s="249"/>
      <c r="AL87" s="247"/>
      <c r="AM87" s="247"/>
      <c r="AN87" s="247"/>
      <c r="AO87" s="314"/>
      <c r="AP87" s="246"/>
      <c r="AQ87" s="247"/>
      <c r="AR87" s="247"/>
      <c r="AS87" s="247"/>
      <c r="AT87" s="248"/>
      <c r="AU87" s="249"/>
      <c r="AV87" s="247"/>
      <c r="AW87" s="247"/>
      <c r="AX87" s="247"/>
      <c r="AY87" s="314"/>
      <c r="AZ87" s="246"/>
      <c r="BA87" s="247"/>
      <c r="BB87" s="247"/>
      <c r="BC87" s="247"/>
      <c r="BD87" s="248"/>
      <c r="BE87" s="249"/>
      <c r="BF87" s="247"/>
      <c r="BG87" s="247"/>
      <c r="BH87" s="247"/>
      <c r="BI87" s="314"/>
      <c r="BJ87" s="246"/>
      <c r="BK87" s="247"/>
      <c r="BL87" s="247"/>
      <c r="BM87" s="247"/>
      <c r="BN87" s="248"/>
      <c r="BO87" s="246">
        <v>20</v>
      </c>
      <c r="BP87" s="247">
        <f t="shared" si="140"/>
        <v>187</v>
      </c>
      <c r="BQ87" s="247"/>
      <c r="BR87" s="247">
        <v>15</v>
      </c>
      <c r="BS87" s="247">
        <v>10</v>
      </c>
      <c r="BT87" s="247">
        <f t="shared" si="116"/>
        <v>207</v>
      </c>
      <c r="BU87" s="246">
        <v>15</v>
      </c>
      <c r="BV87" s="247">
        <f t="shared" si="141"/>
        <v>221</v>
      </c>
      <c r="BW87" s="247"/>
      <c r="BX87" s="247">
        <v>15</v>
      </c>
      <c r="BY87" s="247">
        <v>10</v>
      </c>
      <c r="BZ87" s="247">
        <f t="shared" si="118"/>
        <v>236</v>
      </c>
      <c r="CA87" s="246">
        <v>35</v>
      </c>
      <c r="CB87" s="247">
        <f t="shared" si="142"/>
        <v>286</v>
      </c>
      <c r="CC87" s="247"/>
      <c r="CD87" s="247">
        <v>25</v>
      </c>
      <c r="CE87" s="247">
        <v>25</v>
      </c>
      <c r="CF87" s="247">
        <f t="shared" si="120"/>
        <v>321</v>
      </c>
      <c r="CG87" s="246">
        <v>20</v>
      </c>
      <c r="CH87" s="247">
        <f t="shared" si="143"/>
        <v>160</v>
      </c>
      <c r="CI87" s="247"/>
      <c r="CJ87" s="247">
        <v>20</v>
      </c>
      <c r="CK87" s="247">
        <v>15</v>
      </c>
      <c r="CL87" s="247">
        <f t="shared" si="122"/>
        <v>180</v>
      </c>
      <c r="CM87" s="249">
        <v>20</v>
      </c>
      <c r="CN87" s="247">
        <f t="shared" si="123"/>
        <v>115</v>
      </c>
      <c r="CO87" s="247"/>
      <c r="CP87" s="247">
        <v>10</v>
      </c>
      <c r="CQ87" s="247">
        <v>20</v>
      </c>
      <c r="CR87" s="247">
        <f t="shared" si="124"/>
        <v>135</v>
      </c>
      <c r="CS87" s="246">
        <v>15</v>
      </c>
      <c r="CT87" s="247">
        <f t="shared" si="144"/>
        <v>268</v>
      </c>
      <c r="CU87" s="247"/>
      <c r="CV87" s="247">
        <v>15</v>
      </c>
      <c r="CW87" s="247">
        <v>10</v>
      </c>
      <c r="CX87" s="248">
        <f t="shared" si="145"/>
        <v>283</v>
      </c>
      <c r="CY87" s="246">
        <v>25</v>
      </c>
      <c r="CZ87" s="247">
        <f t="shared" si="146"/>
        <v>356</v>
      </c>
      <c r="DA87" s="247"/>
      <c r="DB87" s="247">
        <v>30</v>
      </c>
      <c r="DC87" s="247">
        <v>20</v>
      </c>
      <c r="DD87" s="247">
        <f t="shared" si="127"/>
        <v>381</v>
      </c>
      <c r="DE87" s="246">
        <v>80</v>
      </c>
      <c r="DF87" s="247">
        <f t="shared" si="147"/>
        <v>1242</v>
      </c>
      <c r="DG87" s="247"/>
      <c r="DH87" s="247">
        <v>35</v>
      </c>
      <c r="DI87" s="247">
        <v>50</v>
      </c>
      <c r="DJ87" s="247">
        <f t="shared" si="129"/>
        <v>1322</v>
      </c>
      <c r="DK87" s="249"/>
      <c r="DL87" s="247">
        <f t="shared" si="130"/>
        <v>0</v>
      </c>
      <c r="DM87" s="247"/>
      <c r="DN87" s="247"/>
      <c r="DO87" s="247"/>
      <c r="DP87" s="408">
        <f t="shared" si="107"/>
        <v>0</v>
      </c>
      <c r="DQ87" s="246">
        <v>20</v>
      </c>
      <c r="DR87" s="247">
        <f t="shared" si="148"/>
        <v>453</v>
      </c>
      <c r="DS87" s="247"/>
      <c r="DT87" s="247">
        <v>30</v>
      </c>
      <c r="DU87" s="247">
        <v>15</v>
      </c>
      <c r="DV87" s="247">
        <f t="shared" si="132"/>
        <v>473</v>
      </c>
      <c r="DW87" s="246">
        <v>40</v>
      </c>
      <c r="DX87" s="247">
        <f t="shared" si="156"/>
        <v>798</v>
      </c>
      <c r="DY87" s="247"/>
      <c r="DZ87" s="247">
        <v>40</v>
      </c>
      <c r="EA87" s="247">
        <v>30</v>
      </c>
      <c r="EB87" s="247">
        <f t="shared" si="134"/>
        <v>838</v>
      </c>
      <c r="EC87" s="246">
        <v>20</v>
      </c>
      <c r="ED87" s="247">
        <f t="shared" si="150"/>
        <v>291</v>
      </c>
      <c r="EE87" s="247"/>
      <c r="EF87" s="247">
        <v>20</v>
      </c>
      <c r="EG87" s="247">
        <v>15</v>
      </c>
      <c r="EH87" s="247">
        <f t="shared" si="136"/>
        <v>311</v>
      </c>
      <c r="EI87" s="246">
        <f t="shared" si="157"/>
        <v>310</v>
      </c>
      <c r="EJ87" s="249">
        <f t="shared" si="158"/>
        <v>4377</v>
      </c>
      <c r="EK87" s="249">
        <f t="shared" si="138"/>
        <v>0</v>
      </c>
      <c r="EL87" s="249">
        <f t="shared" si="159"/>
        <v>255</v>
      </c>
      <c r="EM87" s="249">
        <f t="shared" si="160"/>
        <v>220</v>
      </c>
      <c r="EN87" s="250">
        <f t="shared" si="161"/>
        <v>4687</v>
      </c>
      <c r="EO87" s="104" t="s">
        <v>153</v>
      </c>
      <c r="EP87" s="251" t="s">
        <v>137</v>
      </c>
      <c r="EQ87" s="235"/>
      <c r="ER87" s="235"/>
    </row>
    <row r="88" spans="1:148" x14ac:dyDescent="0.2">
      <c r="A88" s="251" t="s">
        <v>144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4"/>
      <c r="AF88" s="246"/>
      <c r="AG88" s="247"/>
      <c r="AH88" s="247"/>
      <c r="AI88" s="247"/>
      <c r="AJ88" s="248"/>
      <c r="AK88" s="249"/>
      <c r="AL88" s="247"/>
      <c r="AM88" s="247"/>
      <c r="AN88" s="247"/>
      <c r="AO88" s="314"/>
      <c r="AP88" s="246"/>
      <c r="AQ88" s="247"/>
      <c r="AR88" s="247"/>
      <c r="AS88" s="247"/>
      <c r="AT88" s="248"/>
      <c r="AU88" s="249"/>
      <c r="AV88" s="247"/>
      <c r="AW88" s="247"/>
      <c r="AX88" s="247"/>
      <c r="AY88" s="314"/>
      <c r="AZ88" s="246"/>
      <c r="BA88" s="247"/>
      <c r="BB88" s="247"/>
      <c r="BC88" s="247"/>
      <c r="BD88" s="248"/>
      <c r="BE88" s="249"/>
      <c r="BF88" s="247"/>
      <c r="BG88" s="247"/>
      <c r="BH88" s="247"/>
      <c r="BI88" s="314"/>
      <c r="BJ88" s="246"/>
      <c r="BK88" s="247"/>
      <c r="BL88" s="247"/>
      <c r="BM88" s="247"/>
      <c r="BN88" s="248"/>
      <c r="BO88" s="246">
        <v>35</v>
      </c>
      <c r="BP88" s="247">
        <f t="shared" si="140"/>
        <v>182</v>
      </c>
      <c r="BQ88" s="247"/>
      <c r="BR88" s="247">
        <v>15</v>
      </c>
      <c r="BS88" s="247">
        <v>15</v>
      </c>
      <c r="BT88" s="247">
        <f t="shared" si="116"/>
        <v>217</v>
      </c>
      <c r="BU88" s="246">
        <v>35</v>
      </c>
      <c r="BV88" s="247">
        <f t="shared" si="141"/>
        <v>221</v>
      </c>
      <c r="BW88" s="247"/>
      <c r="BX88" s="247">
        <v>5</v>
      </c>
      <c r="BY88" s="247">
        <v>10</v>
      </c>
      <c r="BZ88" s="247">
        <f t="shared" si="118"/>
        <v>256</v>
      </c>
      <c r="CA88" s="246">
        <v>70</v>
      </c>
      <c r="CB88" s="247">
        <f t="shared" si="142"/>
        <v>281</v>
      </c>
      <c r="CC88" s="247"/>
      <c r="CD88" s="247">
        <v>15</v>
      </c>
      <c r="CE88" s="247">
        <v>30</v>
      </c>
      <c r="CF88" s="247">
        <f t="shared" si="120"/>
        <v>351</v>
      </c>
      <c r="CG88" s="246">
        <v>50</v>
      </c>
      <c r="CH88" s="247">
        <f t="shared" si="143"/>
        <v>145</v>
      </c>
      <c r="CI88" s="247"/>
      <c r="CJ88" s="247">
        <v>20</v>
      </c>
      <c r="CK88" s="247">
        <v>20</v>
      </c>
      <c r="CL88" s="247">
        <f t="shared" si="122"/>
        <v>195</v>
      </c>
      <c r="CM88" s="246">
        <v>40</v>
      </c>
      <c r="CN88" s="247">
        <f t="shared" si="123"/>
        <v>105</v>
      </c>
      <c r="CO88" s="247"/>
      <c r="CP88" s="247">
        <v>10</v>
      </c>
      <c r="CQ88" s="247">
        <v>20</v>
      </c>
      <c r="CR88" s="247">
        <f t="shared" si="124"/>
        <v>145</v>
      </c>
      <c r="CS88" s="246">
        <v>50</v>
      </c>
      <c r="CT88" s="247">
        <f t="shared" si="144"/>
        <v>258</v>
      </c>
      <c r="CU88" s="247"/>
      <c r="CV88" s="247">
        <v>15</v>
      </c>
      <c r="CW88" s="247">
        <v>15</v>
      </c>
      <c r="CX88" s="248">
        <f t="shared" si="145"/>
        <v>308</v>
      </c>
      <c r="CY88" s="246">
        <v>90</v>
      </c>
      <c r="CZ88" s="247">
        <f t="shared" si="146"/>
        <v>331</v>
      </c>
      <c r="DA88" s="247"/>
      <c r="DB88" s="247">
        <v>30</v>
      </c>
      <c r="DC88" s="247">
        <v>20</v>
      </c>
      <c r="DD88" s="247">
        <f t="shared" si="127"/>
        <v>421</v>
      </c>
      <c r="DE88" s="246">
        <v>160</v>
      </c>
      <c r="DF88" s="247">
        <f t="shared" si="147"/>
        <v>1242</v>
      </c>
      <c r="DG88" s="247"/>
      <c r="DH88" s="247">
        <v>30</v>
      </c>
      <c r="DI88" s="247">
        <v>60</v>
      </c>
      <c r="DJ88" s="247">
        <f t="shared" si="129"/>
        <v>1402</v>
      </c>
      <c r="DK88" s="249"/>
      <c r="DL88" s="247">
        <f t="shared" si="130"/>
        <v>0</v>
      </c>
      <c r="DM88" s="247"/>
      <c r="DN88" s="247"/>
      <c r="DO88" s="247"/>
      <c r="DP88" s="408">
        <f t="shared" si="107"/>
        <v>0</v>
      </c>
      <c r="DQ88" s="246">
        <v>80</v>
      </c>
      <c r="DR88" s="247">
        <f t="shared" si="148"/>
        <v>423</v>
      </c>
      <c r="DS88" s="247"/>
      <c r="DT88" s="247">
        <v>35</v>
      </c>
      <c r="DU88" s="247">
        <v>20</v>
      </c>
      <c r="DV88" s="247">
        <f t="shared" si="132"/>
        <v>503</v>
      </c>
      <c r="DW88" s="246">
        <v>160</v>
      </c>
      <c r="DX88" s="247">
        <f t="shared" si="156"/>
        <v>768</v>
      </c>
      <c r="DY88" s="247"/>
      <c r="DZ88" s="247">
        <v>40</v>
      </c>
      <c r="EA88" s="247">
        <v>40</v>
      </c>
      <c r="EB88" s="247">
        <f t="shared" si="134"/>
        <v>928</v>
      </c>
      <c r="EC88" s="246">
        <v>70</v>
      </c>
      <c r="ED88" s="247">
        <f t="shared" si="150"/>
        <v>276</v>
      </c>
      <c r="EE88" s="247"/>
      <c r="EF88" s="247">
        <v>20</v>
      </c>
      <c r="EG88" s="247">
        <v>15</v>
      </c>
      <c r="EH88" s="247">
        <f t="shared" si="136"/>
        <v>346</v>
      </c>
      <c r="EI88" s="246">
        <f t="shared" si="157"/>
        <v>840</v>
      </c>
      <c r="EJ88" s="249">
        <f t="shared" si="158"/>
        <v>4232</v>
      </c>
      <c r="EK88" s="249">
        <f t="shared" si="138"/>
        <v>0</v>
      </c>
      <c r="EL88" s="249">
        <f t="shared" si="159"/>
        <v>235</v>
      </c>
      <c r="EM88" s="249">
        <f t="shared" si="160"/>
        <v>265</v>
      </c>
      <c r="EN88" s="250">
        <f t="shared" si="161"/>
        <v>5072</v>
      </c>
      <c r="EO88" s="104" t="s">
        <v>154</v>
      </c>
      <c r="EP88" s="251" t="s">
        <v>144</v>
      </c>
      <c r="EQ88" s="235"/>
      <c r="ER88" s="235"/>
    </row>
    <row r="89" spans="1:148" x14ac:dyDescent="0.2">
      <c r="A89" s="251" t="s">
        <v>138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4"/>
      <c r="AF89" s="246"/>
      <c r="AG89" s="247"/>
      <c r="AH89" s="247"/>
      <c r="AI89" s="247"/>
      <c r="AJ89" s="248"/>
      <c r="AK89" s="249"/>
      <c r="AL89" s="247"/>
      <c r="AM89" s="247"/>
      <c r="AN89" s="247"/>
      <c r="AO89" s="314"/>
      <c r="AP89" s="246"/>
      <c r="AQ89" s="247"/>
      <c r="AR89" s="247"/>
      <c r="AS89" s="247"/>
      <c r="AT89" s="248"/>
      <c r="AU89" s="249"/>
      <c r="AV89" s="247"/>
      <c r="AW89" s="247"/>
      <c r="AX89" s="247"/>
      <c r="AY89" s="314"/>
      <c r="AZ89" s="246"/>
      <c r="BA89" s="247"/>
      <c r="BB89" s="247"/>
      <c r="BC89" s="247"/>
      <c r="BD89" s="248"/>
      <c r="BE89" s="249"/>
      <c r="BF89" s="247"/>
      <c r="BG89" s="247"/>
      <c r="BH89" s="247"/>
      <c r="BI89" s="314"/>
      <c r="BJ89" s="246"/>
      <c r="BK89" s="247"/>
      <c r="BL89" s="247"/>
      <c r="BM89" s="247"/>
      <c r="BN89" s="248"/>
      <c r="BO89" s="246">
        <v>20</v>
      </c>
      <c r="BP89" s="247">
        <f t="shared" si="140"/>
        <v>187</v>
      </c>
      <c r="BQ89" s="247"/>
      <c r="BR89" s="247">
        <v>15</v>
      </c>
      <c r="BS89" s="247">
        <v>10</v>
      </c>
      <c r="BT89" s="247">
        <f t="shared" si="116"/>
        <v>207</v>
      </c>
      <c r="BU89" s="246">
        <v>15</v>
      </c>
      <c r="BV89" s="247">
        <f t="shared" si="141"/>
        <v>231</v>
      </c>
      <c r="BW89" s="247"/>
      <c r="BX89" s="247">
        <v>15</v>
      </c>
      <c r="BY89" s="247">
        <v>10</v>
      </c>
      <c r="BZ89" s="247">
        <f t="shared" si="118"/>
        <v>246</v>
      </c>
      <c r="CA89" s="246">
        <v>35</v>
      </c>
      <c r="CB89" s="247">
        <f t="shared" si="142"/>
        <v>296</v>
      </c>
      <c r="CC89" s="247"/>
      <c r="CD89" s="247">
        <v>25</v>
      </c>
      <c r="CE89" s="247">
        <v>30</v>
      </c>
      <c r="CF89" s="247">
        <f t="shared" si="120"/>
        <v>331</v>
      </c>
      <c r="CG89" s="246">
        <v>20</v>
      </c>
      <c r="CH89" s="247">
        <f t="shared" si="143"/>
        <v>155</v>
      </c>
      <c r="CI89" s="247"/>
      <c r="CJ89" s="247">
        <v>20</v>
      </c>
      <c r="CK89" s="247">
        <v>15</v>
      </c>
      <c r="CL89" s="247">
        <f t="shared" si="122"/>
        <v>175</v>
      </c>
      <c r="CM89" s="249">
        <v>20</v>
      </c>
      <c r="CN89" s="247">
        <f t="shared" si="123"/>
        <v>115</v>
      </c>
      <c r="CO89" s="247"/>
      <c r="CP89" s="247">
        <v>10</v>
      </c>
      <c r="CQ89" s="247">
        <v>20</v>
      </c>
      <c r="CR89" s="247">
        <f t="shared" si="124"/>
        <v>135</v>
      </c>
      <c r="CS89" s="246">
        <v>15</v>
      </c>
      <c r="CT89" s="247">
        <f t="shared" si="144"/>
        <v>278</v>
      </c>
      <c r="CU89" s="247"/>
      <c r="CV89" s="247">
        <v>15</v>
      </c>
      <c r="CW89" s="247">
        <v>10</v>
      </c>
      <c r="CX89" s="248">
        <f t="shared" si="145"/>
        <v>293</v>
      </c>
      <c r="CY89" s="246">
        <v>25</v>
      </c>
      <c r="CZ89" s="247">
        <f t="shared" si="146"/>
        <v>371</v>
      </c>
      <c r="DA89" s="247"/>
      <c r="DB89" s="247">
        <v>30</v>
      </c>
      <c r="DC89" s="247">
        <v>20</v>
      </c>
      <c r="DD89" s="247">
        <f t="shared" si="127"/>
        <v>396</v>
      </c>
      <c r="DE89" s="246">
        <v>80</v>
      </c>
      <c r="DF89" s="247">
        <f t="shared" si="147"/>
        <v>1307</v>
      </c>
      <c r="DG89" s="247"/>
      <c r="DH89" s="247">
        <v>35</v>
      </c>
      <c r="DI89" s="247">
        <v>60</v>
      </c>
      <c r="DJ89" s="247">
        <f t="shared" si="129"/>
        <v>1387</v>
      </c>
      <c r="DK89" s="249"/>
      <c r="DL89" s="247">
        <f t="shared" si="130"/>
        <v>0</v>
      </c>
      <c r="DM89" s="247"/>
      <c r="DN89" s="247"/>
      <c r="DO89" s="247"/>
      <c r="DP89" s="408">
        <f t="shared" si="107"/>
        <v>0</v>
      </c>
      <c r="DQ89" s="246">
        <v>20</v>
      </c>
      <c r="DR89" s="247">
        <f t="shared" si="148"/>
        <v>453</v>
      </c>
      <c r="DS89" s="247"/>
      <c r="DT89" s="247">
        <v>30</v>
      </c>
      <c r="DU89" s="247">
        <v>15</v>
      </c>
      <c r="DV89" s="247">
        <f t="shared" si="132"/>
        <v>473</v>
      </c>
      <c r="DW89" s="246">
        <v>40</v>
      </c>
      <c r="DX89" s="247">
        <f t="shared" si="156"/>
        <v>848</v>
      </c>
      <c r="DY89" s="247"/>
      <c r="DZ89" s="247">
        <v>40</v>
      </c>
      <c r="EA89" s="247">
        <v>30</v>
      </c>
      <c r="EB89" s="247">
        <f t="shared" si="134"/>
        <v>888</v>
      </c>
      <c r="EC89" s="246">
        <v>20</v>
      </c>
      <c r="ED89" s="247">
        <f t="shared" si="150"/>
        <v>311</v>
      </c>
      <c r="EE89" s="247"/>
      <c r="EF89" s="247">
        <v>20</v>
      </c>
      <c r="EG89" s="247">
        <v>15</v>
      </c>
      <c r="EH89" s="247">
        <f t="shared" si="136"/>
        <v>331</v>
      </c>
      <c r="EI89" s="246">
        <f t="shared" si="157"/>
        <v>310</v>
      </c>
      <c r="EJ89" s="249">
        <f t="shared" si="158"/>
        <v>4552</v>
      </c>
      <c r="EK89" s="249">
        <f t="shared" si="138"/>
        <v>0</v>
      </c>
      <c r="EL89" s="249">
        <f t="shared" si="159"/>
        <v>255</v>
      </c>
      <c r="EM89" s="249">
        <f t="shared" si="160"/>
        <v>235</v>
      </c>
      <c r="EN89" s="250">
        <f t="shared" si="161"/>
        <v>4862</v>
      </c>
      <c r="EO89" s="104" t="s">
        <v>155</v>
      </c>
      <c r="EP89" s="251" t="s">
        <v>138</v>
      </c>
      <c r="EQ89" s="235"/>
      <c r="ER89" s="235"/>
    </row>
    <row r="90" spans="1:148" x14ac:dyDescent="0.2">
      <c r="A90" s="251" t="s">
        <v>145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4"/>
      <c r="AF90" s="246"/>
      <c r="AG90" s="247"/>
      <c r="AH90" s="247"/>
      <c r="AI90" s="247"/>
      <c r="AJ90" s="248"/>
      <c r="AK90" s="249"/>
      <c r="AL90" s="247"/>
      <c r="AM90" s="247"/>
      <c r="AN90" s="247"/>
      <c r="AO90" s="314"/>
      <c r="AP90" s="246"/>
      <c r="AQ90" s="247"/>
      <c r="AR90" s="247"/>
      <c r="AS90" s="247"/>
      <c r="AT90" s="248"/>
      <c r="AU90" s="249"/>
      <c r="AV90" s="247"/>
      <c r="AW90" s="247"/>
      <c r="AX90" s="247"/>
      <c r="AY90" s="314"/>
      <c r="AZ90" s="246"/>
      <c r="BA90" s="247"/>
      <c r="BB90" s="247"/>
      <c r="BC90" s="247"/>
      <c r="BD90" s="248"/>
      <c r="BE90" s="249"/>
      <c r="BF90" s="247"/>
      <c r="BG90" s="247"/>
      <c r="BH90" s="247"/>
      <c r="BI90" s="314"/>
      <c r="BJ90" s="246"/>
      <c r="BK90" s="247"/>
      <c r="BL90" s="247"/>
      <c r="BM90" s="247"/>
      <c r="BN90" s="248"/>
      <c r="BO90" s="246">
        <v>35</v>
      </c>
      <c r="BP90" s="247">
        <f t="shared" si="140"/>
        <v>182</v>
      </c>
      <c r="BQ90" s="247"/>
      <c r="BR90" s="247">
        <v>15</v>
      </c>
      <c r="BS90" s="247">
        <v>15</v>
      </c>
      <c r="BT90" s="247">
        <f t="shared" si="116"/>
        <v>217</v>
      </c>
      <c r="BU90" s="246">
        <v>35</v>
      </c>
      <c r="BV90" s="247">
        <f t="shared" si="141"/>
        <v>231</v>
      </c>
      <c r="BW90" s="247"/>
      <c r="BX90" s="247">
        <v>5</v>
      </c>
      <c r="BY90" s="247">
        <v>10</v>
      </c>
      <c r="BZ90" s="247">
        <f t="shared" si="118"/>
        <v>266</v>
      </c>
      <c r="CA90" s="246">
        <v>70</v>
      </c>
      <c r="CB90" s="247">
        <f t="shared" si="142"/>
        <v>286</v>
      </c>
      <c r="CC90" s="247"/>
      <c r="CD90" s="247">
        <v>15</v>
      </c>
      <c r="CE90" s="247">
        <v>30</v>
      </c>
      <c r="CF90" s="247">
        <f t="shared" si="120"/>
        <v>356</v>
      </c>
      <c r="CG90" s="246">
        <v>50</v>
      </c>
      <c r="CH90" s="247">
        <f t="shared" si="143"/>
        <v>140</v>
      </c>
      <c r="CI90" s="247"/>
      <c r="CJ90" s="247">
        <v>20</v>
      </c>
      <c r="CK90" s="247">
        <v>20</v>
      </c>
      <c r="CL90" s="247">
        <f t="shared" si="122"/>
        <v>190</v>
      </c>
      <c r="CM90" s="246">
        <v>40</v>
      </c>
      <c r="CN90" s="247">
        <f t="shared" si="123"/>
        <v>105</v>
      </c>
      <c r="CO90" s="247"/>
      <c r="CP90" s="247">
        <v>10</v>
      </c>
      <c r="CQ90" s="247">
        <v>20</v>
      </c>
      <c r="CR90" s="247">
        <f t="shared" si="124"/>
        <v>145</v>
      </c>
      <c r="CS90" s="246">
        <v>50</v>
      </c>
      <c r="CT90" s="247">
        <f t="shared" si="144"/>
        <v>268</v>
      </c>
      <c r="CU90" s="247"/>
      <c r="CV90" s="247">
        <v>15</v>
      </c>
      <c r="CW90" s="247">
        <v>15</v>
      </c>
      <c r="CX90" s="248">
        <f t="shared" si="145"/>
        <v>318</v>
      </c>
      <c r="CY90" s="246">
        <v>90</v>
      </c>
      <c r="CZ90" s="247">
        <f t="shared" si="146"/>
        <v>346</v>
      </c>
      <c r="DA90" s="247"/>
      <c r="DB90" s="247">
        <v>30</v>
      </c>
      <c r="DC90" s="247">
        <v>20</v>
      </c>
      <c r="DD90" s="247">
        <f t="shared" si="127"/>
        <v>436</v>
      </c>
      <c r="DE90" s="246">
        <v>160</v>
      </c>
      <c r="DF90" s="247">
        <f t="shared" si="147"/>
        <v>1297</v>
      </c>
      <c r="DG90" s="247"/>
      <c r="DH90" s="247">
        <v>30</v>
      </c>
      <c r="DI90" s="247">
        <v>60</v>
      </c>
      <c r="DJ90" s="247">
        <f t="shared" si="129"/>
        <v>1457</v>
      </c>
      <c r="DK90" s="249"/>
      <c r="DL90" s="247">
        <f t="shared" si="130"/>
        <v>0</v>
      </c>
      <c r="DM90" s="247"/>
      <c r="DN90" s="247"/>
      <c r="DO90" s="247"/>
      <c r="DP90" s="408">
        <f t="shared" si="107"/>
        <v>0</v>
      </c>
      <c r="DQ90" s="246">
        <v>80</v>
      </c>
      <c r="DR90" s="247">
        <f t="shared" si="148"/>
        <v>423</v>
      </c>
      <c r="DS90" s="247"/>
      <c r="DT90" s="247">
        <v>35</v>
      </c>
      <c r="DU90" s="247">
        <v>20</v>
      </c>
      <c r="DV90" s="247">
        <f t="shared" si="132"/>
        <v>503</v>
      </c>
      <c r="DW90" s="246">
        <v>160</v>
      </c>
      <c r="DX90" s="247">
        <f t="shared" si="156"/>
        <v>818</v>
      </c>
      <c r="DY90" s="247"/>
      <c r="DZ90" s="247">
        <v>40</v>
      </c>
      <c r="EA90" s="247">
        <v>40</v>
      </c>
      <c r="EB90" s="247">
        <f t="shared" si="134"/>
        <v>978</v>
      </c>
      <c r="EC90" s="246">
        <v>70</v>
      </c>
      <c r="ED90" s="247">
        <f t="shared" si="150"/>
        <v>296</v>
      </c>
      <c r="EE90" s="247"/>
      <c r="EF90" s="247">
        <v>20</v>
      </c>
      <c r="EG90" s="247">
        <v>15</v>
      </c>
      <c r="EH90" s="247">
        <f t="shared" si="136"/>
        <v>366</v>
      </c>
      <c r="EI90" s="246">
        <f t="shared" si="157"/>
        <v>840</v>
      </c>
      <c r="EJ90" s="249">
        <f t="shared" si="158"/>
        <v>4392</v>
      </c>
      <c r="EK90" s="249">
        <f t="shared" si="138"/>
        <v>0</v>
      </c>
      <c r="EL90" s="249">
        <f t="shared" si="159"/>
        <v>235</v>
      </c>
      <c r="EM90" s="249">
        <f t="shared" si="160"/>
        <v>265</v>
      </c>
      <c r="EN90" s="250">
        <f t="shared" si="161"/>
        <v>5232</v>
      </c>
      <c r="EO90" s="104" t="s">
        <v>156</v>
      </c>
      <c r="EP90" s="251" t="s">
        <v>145</v>
      </c>
      <c r="EQ90" s="235"/>
      <c r="ER90" s="235"/>
    </row>
    <row r="91" spans="1:148" x14ac:dyDescent="0.2">
      <c r="A91" s="251" t="s">
        <v>139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4"/>
      <c r="AF91" s="246"/>
      <c r="AG91" s="247"/>
      <c r="AH91" s="247"/>
      <c r="AI91" s="247"/>
      <c r="AJ91" s="248"/>
      <c r="AK91" s="249"/>
      <c r="AL91" s="247"/>
      <c r="AM91" s="247"/>
      <c r="AN91" s="247"/>
      <c r="AO91" s="314"/>
      <c r="AP91" s="246"/>
      <c r="AQ91" s="247"/>
      <c r="AR91" s="247"/>
      <c r="AS91" s="247"/>
      <c r="AT91" s="248"/>
      <c r="AU91" s="249"/>
      <c r="AV91" s="247"/>
      <c r="AW91" s="247"/>
      <c r="AX91" s="247"/>
      <c r="AY91" s="314"/>
      <c r="AZ91" s="246"/>
      <c r="BA91" s="247"/>
      <c r="BB91" s="247"/>
      <c r="BC91" s="247"/>
      <c r="BD91" s="248"/>
      <c r="BE91" s="249"/>
      <c r="BF91" s="247"/>
      <c r="BG91" s="247"/>
      <c r="BH91" s="247"/>
      <c r="BI91" s="314"/>
      <c r="BJ91" s="246"/>
      <c r="BK91" s="247"/>
      <c r="BL91" s="247"/>
      <c r="BM91" s="247"/>
      <c r="BN91" s="248"/>
      <c r="BO91" s="246">
        <v>20</v>
      </c>
      <c r="BP91" s="247">
        <f t="shared" si="140"/>
        <v>187</v>
      </c>
      <c r="BQ91" s="247"/>
      <c r="BR91" s="247">
        <v>15</v>
      </c>
      <c r="BS91" s="247">
        <v>10</v>
      </c>
      <c r="BT91" s="247">
        <f t="shared" si="116"/>
        <v>207</v>
      </c>
      <c r="BU91" s="246">
        <v>15</v>
      </c>
      <c r="BV91" s="247">
        <f t="shared" si="141"/>
        <v>241</v>
      </c>
      <c r="BW91" s="247"/>
      <c r="BX91" s="247">
        <v>15</v>
      </c>
      <c r="BY91" s="247">
        <v>10</v>
      </c>
      <c r="BZ91" s="247">
        <f t="shared" si="118"/>
        <v>256</v>
      </c>
      <c r="CA91" s="246">
        <v>35</v>
      </c>
      <c r="CB91" s="247">
        <f t="shared" si="142"/>
        <v>301</v>
      </c>
      <c r="CC91" s="247"/>
      <c r="CD91" s="247">
        <v>25</v>
      </c>
      <c r="CE91" s="247">
        <v>30</v>
      </c>
      <c r="CF91" s="247">
        <f t="shared" si="120"/>
        <v>336</v>
      </c>
      <c r="CG91" s="246">
        <v>20</v>
      </c>
      <c r="CH91" s="247">
        <f t="shared" si="143"/>
        <v>150</v>
      </c>
      <c r="CI91" s="247"/>
      <c r="CJ91" s="247">
        <v>20</v>
      </c>
      <c r="CK91" s="247">
        <v>15</v>
      </c>
      <c r="CL91" s="247">
        <f t="shared" si="122"/>
        <v>170</v>
      </c>
      <c r="CM91" s="249">
        <v>20</v>
      </c>
      <c r="CN91" s="247">
        <f t="shared" si="123"/>
        <v>115</v>
      </c>
      <c r="CO91" s="247"/>
      <c r="CP91" s="247">
        <v>10</v>
      </c>
      <c r="CQ91" s="247">
        <v>20</v>
      </c>
      <c r="CR91" s="247">
        <f t="shared" si="124"/>
        <v>135</v>
      </c>
      <c r="CS91" s="246">
        <v>15</v>
      </c>
      <c r="CT91" s="247">
        <f t="shared" si="144"/>
        <v>288</v>
      </c>
      <c r="CU91" s="247"/>
      <c r="CV91" s="247">
        <v>15</v>
      </c>
      <c r="CW91" s="247">
        <v>10</v>
      </c>
      <c r="CX91" s="248">
        <f t="shared" si="145"/>
        <v>303</v>
      </c>
      <c r="CY91" s="246">
        <v>25</v>
      </c>
      <c r="CZ91" s="247">
        <f t="shared" si="146"/>
        <v>386</v>
      </c>
      <c r="DA91" s="247"/>
      <c r="DB91" s="247">
        <v>30</v>
      </c>
      <c r="DC91" s="247">
        <v>20</v>
      </c>
      <c r="DD91" s="247">
        <f t="shared" si="127"/>
        <v>411</v>
      </c>
      <c r="DE91" s="246">
        <v>80</v>
      </c>
      <c r="DF91" s="247">
        <f t="shared" si="147"/>
        <v>1362</v>
      </c>
      <c r="DG91" s="247"/>
      <c r="DH91" s="247">
        <v>35</v>
      </c>
      <c r="DI91" s="247">
        <v>60</v>
      </c>
      <c r="DJ91" s="247">
        <f t="shared" si="129"/>
        <v>1442</v>
      </c>
      <c r="DK91" s="249"/>
      <c r="DL91" s="247">
        <f t="shared" si="130"/>
        <v>0</v>
      </c>
      <c r="DM91" s="247"/>
      <c r="DN91" s="247"/>
      <c r="DO91" s="247"/>
      <c r="DP91" s="408">
        <f t="shared" si="107"/>
        <v>0</v>
      </c>
      <c r="DQ91" s="246">
        <v>20</v>
      </c>
      <c r="DR91" s="247">
        <f t="shared" si="148"/>
        <v>453</v>
      </c>
      <c r="DS91" s="247"/>
      <c r="DT91" s="247">
        <v>30</v>
      </c>
      <c r="DU91" s="247">
        <v>15</v>
      </c>
      <c r="DV91" s="247">
        <f t="shared" si="132"/>
        <v>473</v>
      </c>
      <c r="DW91" s="246">
        <v>40</v>
      </c>
      <c r="DX91" s="247">
        <f t="shared" si="156"/>
        <v>898</v>
      </c>
      <c r="DY91" s="247"/>
      <c r="DZ91" s="247">
        <v>40</v>
      </c>
      <c r="EA91" s="247">
        <v>30</v>
      </c>
      <c r="EB91" s="247">
        <f t="shared" si="134"/>
        <v>938</v>
      </c>
      <c r="EC91" s="246">
        <v>20</v>
      </c>
      <c r="ED91" s="247">
        <f t="shared" si="150"/>
        <v>331</v>
      </c>
      <c r="EE91" s="247"/>
      <c r="EF91" s="247">
        <v>20</v>
      </c>
      <c r="EG91" s="247">
        <v>15</v>
      </c>
      <c r="EH91" s="247">
        <f t="shared" si="136"/>
        <v>351</v>
      </c>
      <c r="EI91" s="246">
        <f t="shared" si="157"/>
        <v>310</v>
      </c>
      <c r="EJ91" s="249">
        <f t="shared" si="158"/>
        <v>4712</v>
      </c>
      <c r="EK91" s="249">
        <f t="shared" si="138"/>
        <v>0</v>
      </c>
      <c r="EL91" s="249">
        <f t="shared" si="159"/>
        <v>255</v>
      </c>
      <c r="EM91" s="249">
        <f t="shared" si="160"/>
        <v>235</v>
      </c>
      <c r="EN91" s="250">
        <f t="shared" si="161"/>
        <v>5022</v>
      </c>
      <c r="EO91" s="104" t="s">
        <v>157</v>
      </c>
      <c r="EP91" s="251" t="s">
        <v>139</v>
      </c>
      <c r="EQ91" s="235"/>
      <c r="ER91" s="235"/>
    </row>
    <row r="92" spans="1:148" x14ac:dyDescent="0.2">
      <c r="A92" s="251" t="s">
        <v>146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4"/>
      <c r="AF92" s="246"/>
      <c r="AG92" s="247"/>
      <c r="AH92" s="247"/>
      <c r="AI92" s="247"/>
      <c r="AJ92" s="248"/>
      <c r="AK92" s="249"/>
      <c r="AL92" s="247"/>
      <c r="AM92" s="247"/>
      <c r="AN92" s="247"/>
      <c r="AO92" s="314"/>
      <c r="AP92" s="246"/>
      <c r="AQ92" s="247"/>
      <c r="AR92" s="247"/>
      <c r="AS92" s="247"/>
      <c r="AT92" s="248"/>
      <c r="AU92" s="249"/>
      <c r="AV92" s="247"/>
      <c r="AW92" s="247"/>
      <c r="AX92" s="247"/>
      <c r="AY92" s="314"/>
      <c r="AZ92" s="246"/>
      <c r="BA92" s="247"/>
      <c r="BB92" s="247"/>
      <c r="BC92" s="247"/>
      <c r="BD92" s="248"/>
      <c r="BE92" s="249"/>
      <c r="BF92" s="247"/>
      <c r="BG92" s="247"/>
      <c r="BH92" s="247"/>
      <c r="BI92" s="314"/>
      <c r="BJ92" s="246"/>
      <c r="BK92" s="247"/>
      <c r="BL92" s="247"/>
      <c r="BM92" s="247"/>
      <c r="BN92" s="248"/>
      <c r="BO92" s="246">
        <v>35</v>
      </c>
      <c r="BP92" s="247">
        <f t="shared" si="140"/>
        <v>182</v>
      </c>
      <c r="BQ92" s="247"/>
      <c r="BR92" s="247">
        <v>15</v>
      </c>
      <c r="BS92" s="247">
        <v>15</v>
      </c>
      <c r="BT92" s="247">
        <f t="shared" si="116"/>
        <v>217</v>
      </c>
      <c r="BU92" s="246">
        <v>35</v>
      </c>
      <c r="BV92" s="247">
        <f t="shared" si="141"/>
        <v>241</v>
      </c>
      <c r="BW92" s="247"/>
      <c r="BX92" s="247">
        <v>5</v>
      </c>
      <c r="BY92" s="247">
        <v>10</v>
      </c>
      <c r="BZ92" s="247">
        <f t="shared" si="118"/>
        <v>276</v>
      </c>
      <c r="CA92" s="246">
        <v>70</v>
      </c>
      <c r="CB92" s="247">
        <f t="shared" si="142"/>
        <v>291</v>
      </c>
      <c r="CC92" s="247"/>
      <c r="CD92" s="247">
        <v>15</v>
      </c>
      <c r="CE92" s="247">
        <v>35</v>
      </c>
      <c r="CF92" s="247">
        <f t="shared" si="120"/>
        <v>361</v>
      </c>
      <c r="CG92" s="246">
        <v>50</v>
      </c>
      <c r="CH92" s="247">
        <f t="shared" si="143"/>
        <v>135</v>
      </c>
      <c r="CI92" s="247"/>
      <c r="CJ92" s="247">
        <v>20</v>
      </c>
      <c r="CK92" s="247">
        <v>20</v>
      </c>
      <c r="CL92" s="247">
        <f t="shared" si="122"/>
        <v>185</v>
      </c>
      <c r="CM92" s="246">
        <v>40</v>
      </c>
      <c r="CN92" s="247">
        <f t="shared" si="123"/>
        <v>105</v>
      </c>
      <c r="CO92" s="247"/>
      <c r="CP92" s="247">
        <v>10</v>
      </c>
      <c r="CQ92" s="247">
        <v>20</v>
      </c>
      <c r="CR92" s="247">
        <f t="shared" si="124"/>
        <v>145</v>
      </c>
      <c r="CS92" s="246">
        <v>50</v>
      </c>
      <c r="CT92" s="247">
        <f t="shared" si="144"/>
        <v>278</v>
      </c>
      <c r="CU92" s="247"/>
      <c r="CV92" s="247">
        <v>15</v>
      </c>
      <c r="CW92" s="247">
        <v>15</v>
      </c>
      <c r="CX92" s="248">
        <f t="shared" si="145"/>
        <v>328</v>
      </c>
      <c r="CY92" s="246">
        <v>90</v>
      </c>
      <c r="CZ92" s="247">
        <f t="shared" si="146"/>
        <v>361</v>
      </c>
      <c r="DA92" s="247"/>
      <c r="DB92" s="247">
        <v>30</v>
      </c>
      <c r="DC92" s="247">
        <v>20</v>
      </c>
      <c r="DD92" s="247">
        <f t="shared" si="127"/>
        <v>451</v>
      </c>
      <c r="DE92" s="246">
        <v>160</v>
      </c>
      <c r="DF92" s="247">
        <f t="shared" si="147"/>
        <v>1352</v>
      </c>
      <c r="DG92" s="247"/>
      <c r="DH92" s="247">
        <v>30</v>
      </c>
      <c r="DI92" s="247">
        <v>60</v>
      </c>
      <c r="DJ92" s="247">
        <f t="shared" si="129"/>
        <v>1512</v>
      </c>
      <c r="DK92" s="249"/>
      <c r="DL92" s="247">
        <f t="shared" si="130"/>
        <v>0</v>
      </c>
      <c r="DM92" s="247"/>
      <c r="DN92" s="247"/>
      <c r="DO92" s="247"/>
      <c r="DP92" s="408">
        <f t="shared" si="107"/>
        <v>0</v>
      </c>
      <c r="DQ92" s="246">
        <v>80</v>
      </c>
      <c r="DR92" s="247">
        <f t="shared" si="148"/>
        <v>423</v>
      </c>
      <c r="DS92" s="247"/>
      <c r="DT92" s="247">
        <v>35</v>
      </c>
      <c r="DU92" s="247">
        <v>20</v>
      </c>
      <c r="DV92" s="247">
        <f t="shared" si="132"/>
        <v>503</v>
      </c>
      <c r="DW92" s="246">
        <v>160</v>
      </c>
      <c r="DX92" s="247">
        <f t="shared" si="156"/>
        <v>868</v>
      </c>
      <c r="DY92" s="247"/>
      <c r="DZ92" s="247">
        <v>40</v>
      </c>
      <c r="EA92" s="247">
        <v>40</v>
      </c>
      <c r="EB92" s="247">
        <f t="shared" si="134"/>
        <v>1028</v>
      </c>
      <c r="EC92" s="246">
        <v>70</v>
      </c>
      <c r="ED92" s="247">
        <f t="shared" si="150"/>
        <v>316</v>
      </c>
      <c r="EE92" s="247"/>
      <c r="EF92" s="247">
        <v>20</v>
      </c>
      <c r="EG92" s="247">
        <v>15</v>
      </c>
      <c r="EH92" s="247">
        <f t="shared" si="136"/>
        <v>386</v>
      </c>
      <c r="EI92" s="246">
        <f t="shared" si="157"/>
        <v>840</v>
      </c>
      <c r="EJ92" s="249">
        <f t="shared" si="158"/>
        <v>4552</v>
      </c>
      <c r="EK92" s="249">
        <f t="shared" si="138"/>
        <v>0</v>
      </c>
      <c r="EL92" s="249">
        <f t="shared" si="159"/>
        <v>235</v>
      </c>
      <c r="EM92" s="249">
        <f t="shared" si="160"/>
        <v>270</v>
      </c>
      <c r="EN92" s="250">
        <f t="shared" si="161"/>
        <v>5392</v>
      </c>
      <c r="EO92" s="104" t="s">
        <v>158</v>
      </c>
      <c r="EP92" s="251" t="s">
        <v>146</v>
      </c>
      <c r="EQ92" s="235"/>
      <c r="ER92" s="235"/>
    </row>
    <row r="93" spans="1:148" x14ac:dyDescent="0.2">
      <c r="A93" s="251" t="s">
        <v>140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4"/>
      <c r="AF93" s="246"/>
      <c r="AG93" s="247"/>
      <c r="AH93" s="247"/>
      <c r="AI93" s="247"/>
      <c r="AJ93" s="248"/>
      <c r="AK93" s="249"/>
      <c r="AL93" s="247"/>
      <c r="AM93" s="247"/>
      <c r="AN93" s="247"/>
      <c r="AO93" s="314"/>
      <c r="AP93" s="246"/>
      <c r="AQ93" s="247"/>
      <c r="AR93" s="247"/>
      <c r="AS93" s="247"/>
      <c r="AT93" s="248"/>
      <c r="AU93" s="249"/>
      <c r="AV93" s="247"/>
      <c r="AW93" s="247"/>
      <c r="AX93" s="247"/>
      <c r="AY93" s="314"/>
      <c r="AZ93" s="246"/>
      <c r="BA93" s="247"/>
      <c r="BB93" s="247"/>
      <c r="BC93" s="247"/>
      <c r="BD93" s="248"/>
      <c r="BE93" s="249"/>
      <c r="BF93" s="247"/>
      <c r="BG93" s="247"/>
      <c r="BH93" s="247"/>
      <c r="BI93" s="314"/>
      <c r="BJ93" s="246"/>
      <c r="BK93" s="247"/>
      <c r="BL93" s="247"/>
      <c r="BM93" s="247"/>
      <c r="BN93" s="248"/>
      <c r="BO93" s="246">
        <v>20</v>
      </c>
      <c r="BP93" s="247">
        <f t="shared" si="140"/>
        <v>187</v>
      </c>
      <c r="BQ93" s="247"/>
      <c r="BR93" s="247">
        <v>15</v>
      </c>
      <c r="BS93" s="247">
        <v>10</v>
      </c>
      <c r="BT93" s="247">
        <f t="shared" si="116"/>
        <v>207</v>
      </c>
      <c r="BU93" s="246">
        <v>15</v>
      </c>
      <c r="BV93" s="247">
        <f t="shared" si="141"/>
        <v>251</v>
      </c>
      <c r="BW93" s="247"/>
      <c r="BX93" s="247">
        <v>15</v>
      </c>
      <c r="BY93" s="247">
        <v>10</v>
      </c>
      <c r="BZ93" s="247">
        <f t="shared" si="118"/>
        <v>266</v>
      </c>
      <c r="CA93" s="246">
        <v>35</v>
      </c>
      <c r="CB93" s="247">
        <f t="shared" si="142"/>
        <v>301</v>
      </c>
      <c r="CC93" s="247"/>
      <c r="CD93" s="247">
        <v>25</v>
      </c>
      <c r="CE93" s="247">
        <v>35</v>
      </c>
      <c r="CF93" s="247">
        <f t="shared" si="120"/>
        <v>336</v>
      </c>
      <c r="CG93" s="246">
        <v>20</v>
      </c>
      <c r="CH93" s="247">
        <f t="shared" si="143"/>
        <v>145</v>
      </c>
      <c r="CI93" s="247"/>
      <c r="CJ93" s="247">
        <v>20</v>
      </c>
      <c r="CK93" s="247">
        <v>15</v>
      </c>
      <c r="CL93" s="247">
        <f t="shared" si="122"/>
        <v>165</v>
      </c>
      <c r="CM93" s="249">
        <v>20</v>
      </c>
      <c r="CN93" s="247">
        <f t="shared" si="123"/>
        <v>115</v>
      </c>
      <c r="CO93" s="247"/>
      <c r="CP93" s="247">
        <v>10</v>
      </c>
      <c r="CQ93" s="247">
        <v>20</v>
      </c>
      <c r="CR93" s="247">
        <f t="shared" si="124"/>
        <v>135</v>
      </c>
      <c r="CS93" s="246">
        <v>15</v>
      </c>
      <c r="CT93" s="247">
        <f t="shared" si="144"/>
        <v>298</v>
      </c>
      <c r="CU93" s="247"/>
      <c r="CV93" s="247">
        <v>15</v>
      </c>
      <c r="CW93" s="247">
        <v>10</v>
      </c>
      <c r="CX93" s="248">
        <f t="shared" si="145"/>
        <v>313</v>
      </c>
      <c r="CY93" s="246">
        <v>25</v>
      </c>
      <c r="CZ93" s="247">
        <f t="shared" si="146"/>
        <v>401</v>
      </c>
      <c r="DA93" s="247"/>
      <c r="DB93" s="247">
        <v>30</v>
      </c>
      <c r="DC93" s="247">
        <v>20</v>
      </c>
      <c r="DD93" s="247">
        <f t="shared" si="127"/>
        <v>426</v>
      </c>
      <c r="DE93" s="246">
        <v>80</v>
      </c>
      <c r="DF93" s="247">
        <f t="shared" si="147"/>
        <v>1417</v>
      </c>
      <c r="DG93" s="247"/>
      <c r="DH93" s="247">
        <v>35</v>
      </c>
      <c r="DI93" s="247">
        <v>60</v>
      </c>
      <c r="DJ93" s="247">
        <f t="shared" si="129"/>
        <v>1497</v>
      </c>
      <c r="DK93" s="249"/>
      <c r="DL93" s="247">
        <f t="shared" si="130"/>
        <v>0</v>
      </c>
      <c r="DM93" s="247"/>
      <c r="DN93" s="247"/>
      <c r="DO93" s="247"/>
      <c r="DP93" s="408">
        <f t="shared" si="107"/>
        <v>0</v>
      </c>
      <c r="DQ93" s="246">
        <v>20</v>
      </c>
      <c r="DR93" s="247">
        <f t="shared" si="148"/>
        <v>453</v>
      </c>
      <c r="DS93" s="247"/>
      <c r="DT93" s="247">
        <v>30</v>
      </c>
      <c r="DU93" s="247">
        <v>15</v>
      </c>
      <c r="DV93" s="247">
        <f t="shared" si="132"/>
        <v>473</v>
      </c>
      <c r="DW93" s="246">
        <v>40</v>
      </c>
      <c r="DX93" s="247">
        <f t="shared" si="156"/>
        <v>948</v>
      </c>
      <c r="DY93" s="247"/>
      <c r="DZ93" s="247">
        <v>40</v>
      </c>
      <c r="EA93" s="247">
        <v>30</v>
      </c>
      <c r="EB93" s="247">
        <f t="shared" si="134"/>
        <v>988</v>
      </c>
      <c r="EC93" s="246">
        <v>20</v>
      </c>
      <c r="ED93" s="247">
        <f t="shared" si="150"/>
        <v>351</v>
      </c>
      <c r="EE93" s="247"/>
      <c r="EF93" s="247">
        <v>20</v>
      </c>
      <c r="EG93" s="247">
        <v>15</v>
      </c>
      <c r="EH93" s="247">
        <f t="shared" si="136"/>
        <v>371</v>
      </c>
      <c r="EI93" s="246">
        <f t="shared" si="157"/>
        <v>310</v>
      </c>
      <c r="EJ93" s="249">
        <f t="shared" si="158"/>
        <v>4867</v>
      </c>
      <c r="EK93" s="249">
        <f t="shared" si="138"/>
        <v>0</v>
      </c>
      <c r="EL93" s="249">
        <f t="shared" si="159"/>
        <v>255</v>
      </c>
      <c r="EM93" s="249">
        <f t="shared" si="160"/>
        <v>240</v>
      </c>
      <c r="EN93" s="250">
        <f t="shared" si="161"/>
        <v>5177</v>
      </c>
      <c r="EO93" s="104" t="s">
        <v>159</v>
      </c>
      <c r="EP93" s="251" t="s">
        <v>140</v>
      </c>
      <c r="EQ93" s="235"/>
      <c r="ER93" s="235"/>
    </row>
    <row r="94" spans="1:148" x14ac:dyDescent="0.2">
      <c r="A94" s="251" t="s">
        <v>147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4"/>
      <c r="AF94" s="246"/>
      <c r="AG94" s="247"/>
      <c r="AH94" s="247"/>
      <c r="AI94" s="247"/>
      <c r="AJ94" s="248"/>
      <c r="AK94" s="249"/>
      <c r="AL94" s="247"/>
      <c r="AM94" s="247"/>
      <c r="AN94" s="247"/>
      <c r="AO94" s="314"/>
      <c r="AP94" s="246"/>
      <c r="AQ94" s="247"/>
      <c r="AR94" s="247"/>
      <c r="AS94" s="247"/>
      <c r="AT94" s="248"/>
      <c r="AU94" s="249"/>
      <c r="AV94" s="247"/>
      <c r="AW94" s="247"/>
      <c r="AX94" s="247"/>
      <c r="AY94" s="314"/>
      <c r="AZ94" s="246"/>
      <c r="BA94" s="247"/>
      <c r="BB94" s="247"/>
      <c r="BC94" s="247"/>
      <c r="BD94" s="248"/>
      <c r="BE94" s="249"/>
      <c r="BF94" s="247"/>
      <c r="BG94" s="247"/>
      <c r="BH94" s="247"/>
      <c r="BI94" s="314"/>
      <c r="BJ94" s="246"/>
      <c r="BK94" s="247"/>
      <c r="BL94" s="247"/>
      <c r="BM94" s="247"/>
      <c r="BN94" s="248"/>
      <c r="BO94" s="246">
        <v>35</v>
      </c>
      <c r="BP94" s="247">
        <f t="shared" si="140"/>
        <v>182</v>
      </c>
      <c r="BQ94" s="247"/>
      <c r="BR94" s="247">
        <v>15</v>
      </c>
      <c r="BS94" s="247">
        <v>15</v>
      </c>
      <c r="BT94" s="247">
        <f t="shared" si="116"/>
        <v>217</v>
      </c>
      <c r="BU94" s="246">
        <v>35</v>
      </c>
      <c r="BV94" s="247">
        <f t="shared" si="141"/>
        <v>251</v>
      </c>
      <c r="BW94" s="247"/>
      <c r="BX94" s="247">
        <v>5</v>
      </c>
      <c r="BY94" s="247">
        <v>10</v>
      </c>
      <c r="BZ94" s="247">
        <f t="shared" si="118"/>
        <v>286</v>
      </c>
      <c r="CA94" s="246">
        <v>70</v>
      </c>
      <c r="CB94" s="247">
        <f t="shared" si="142"/>
        <v>286</v>
      </c>
      <c r="CC94" s="247"/>
      <c r="CD94" s="247">
        <v>15</v>
      </c>
      <c r="CE94" s="247">
        <v>35</v>
      </c>
      <c r="CF94" s="247">
        <f t="shared" si="120"/>
        <v>356</v>
      </c>
      <c r="CG94" s="246">
        <v>50</v>
      </c>
      <c r="CH94" s="247">
        <f t="shared" si="143"/>
        <v>130</v>
      </c>
      <c r="CI94" s="247"/>
      <c r="CJ94" s="247">
        <v>20</v>
      </c>
      <c r="CK94" s="247">
        <v>20</v>
      </c>
      <c r="CL94" s="247">
        <f t="shared" si="122"/>
        <v>180</v>
      </c>
      <c r="CM94" s="246">
        <v>40</v>
      </c>
      <c r="CN94" s="247">
        <f t="shared" si="123"/>
        <v>105</v>
      </c>
      <c r="CO94" s="247"/>
      <c r="CP94" s="247">
        <v>10</v>
      </c>
      <c r="CQ94" s="247">
        <v>20</v>
      </c>
      <c r="CR94" s="247">
        <f t="shared" si="124"/>
        <v>145</v>
      </c>
      <c r="CS94" s="246">
        <v>50</v>
      </c>
      <c r="CT94" s="247">
        <f t="shared" si="144"/>
        <v>288</v>
      </c>
      <c r="CU94" s="247"/>
      <c r="CV94" s="247">
        <v>15</v>
      </c>
      <c r="CW94" s="247">
        <v>15</v>
      </c>
      <c r="CX94" s="248">
        <f t="shared" si="145"/>
        <v>338</v>
      </c>
      <c r="CY94" s="246">
        <v>90</v>
      </c>
      <c r="CZ94" s="247">
        <f t="shared" si="146"/>
        <v>376</v>
      </c>
      <c r="DA94" s="247"/>
      <c r="DB94" s="247">
        <v>30</v>
      </c>
      <c r="DC94" s="247">
        <v>20</v>
      </c>
      <c r="DD94" s="247">
        <f t="shared" si="127"/>
        <v>466</v>
      </c>
      <c r="DE94" s="246">
        <v>160</v>
      </c>
      <c r="DF94" s="247">
        <f t="shared" si="147"/>
        <v>1407</v>
      </c>
      <c r="DG94" s="247"/>
      <c r="DH94" s="247">
        <v>30</v>
      </c>
      <c r="DI94" s="247">
        <v>60</v>
      </c>
      <c r="DJ94" s="247">
        <f t="shared" si="129"/>
        <v>1567</v>
      </c>
      <c r="DK94" s="249"/>
      <c r="DL94" s="247">
        <f t="shared" si="130"/>
        <v>0</v>
      </c>
      <c r="DM94" s="247"/>
      <c r="DN94" s="247"/>
      <c r="DO94" s="247"/>
      <c r="DP94" s="408">
        <f t="shared" si="107"/>
        <v>0</v>
      </c>
      <c r="DQ94" s="246">
        <v>80</v>
      </c>
      <c r="DR94" s="247">
        <f t="shared" si="148"/>
        <v>423</v>
      </c>
      <c r="DS94" s="247"/>
      <c r="DT94" s="247">
        <v>35</v>
      </c>
      <c r="DU94" s="247">
        <v>20</v>
      </c>
      <c r="DV94" s="247">
        <f t="shared" si="132"/>
        <v>503</v>
      </c>
      <c r="DW94" s="246">
        <v>160</v>
      </c>
      <c r="DX94" s="247">
        <f t="shared" si="156"/>
        <v>918</v>
      </c>
      <c r="DY94" s="247"/>
      <c r="DZ94" s="247">
        <v>40</v>
      </c>
      <c r="EA94" s="247">
        <v>40</v>
      </c>
      <c r="EB94" s="247">
        <f t="shared" si="134"/>
        <v>1078</v>
      </c>
      <c r="EC94" s="246">
        <v>70</v>
      </c>
      <c r="ED94" s="247">
        <f t="shared" si="150"/>
        <v>336</v>
      </c>
      <c r="EE94" s="247"/>
      <c r="EF94" s="247">
        <v>20</v>
      </c>
      <c r="EG94" s="247">
        <v>15</v>
      </c>
      <c r="EH94" s="247">
        <f t="shared" si="136"/>
        <v>406</v>
      </c>
      <c r="EI94" s="246">
        <f t="shared" si="157"/>
        <v>840</v>
      </c>
      <c r="EJ94" s="249">
        <f t="shared" si="158"/>
        <v>4702</v>
      </c>
      <c r="EK94" s="249">
        <f t="shared" si="138"/>
        <v>0</v>
      </c>
      <c r="EL94" s="249">
        <f t="shared" si="159"/>
        <v>235</v>
      </c>
      <c r="EM94" s="249">
        <f t="shared" si="160"/>
        <v>270</v>
      </c>
      <c r="EN94" s="250">
        <f t="shared" si="161"/>
        <v>5542</v>
      </c>
      <c r="EO94" s="104" t="s">
        <v>160</v>
      </c>
      <c r="EP94" s="251" t="s">
        <v>147</v>
      </c>
      <c r="EQ94" s="235"/>
      <c r="ER94" s="235"/>
    </row>
    <row r="95" spans="1:148" x14ac:dyDescent="0.2">
      <c r="A95" s="251" t="s">
        <v>141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4"/>
      <c r="AF95" s="246"/>
      <c r="AG95" s="247"/>
      <c r="AH95" s="247"/>
      <c r="AI95" s="247"/>
      <c r="AJ95" s="248"/>
      <c r="AK95" s="249"/>
      <c r="AL95" s="247"/>
      <c r="AM95" s="247"/>
      <c r="AN95" s="247"/>
      <c r="AO95" s="314"/>
      <c r="AP95" s="246"/>
      <c r="AQ95" s="247"/>
      <c r="AR95" s="247"/>
      <c r="AS95" s="247"/>
      <c r="AT95" s="248"/>
      <c r="AU95" s="249"/>
      <c r="AV95" s="247"/>
      <c r="AW95" s="247"/>
      <c r="AX95" s="247"/>
      <c r="AY95" s="314"/>
      <c r="AZ95" s="246"/>
      <c r="BA95" s="247"/>
      <c r="BB95" s="247"/>
      <c r="BC95" s="247"/>
      <c r="BD95" s="248"/>
      <c r="BE95" s="249"/>
      <c r="BF95" s="247"/>
      <c r="BG95" s="247"/>
      <c r="BH95" s="247"/>
      <c r="BI95" s="314"/>
      <c r="BJ95" s="246"/>
      <c r="BK95" s="247"/>
      <c r="BL95" s="247"/>
      <c r="BM95" s="247"/>
      <c r="BN95" s="248"/>
      <c r="BO95" s="246">
        <v>20</v>
      </c>
      <c r="BP95" s="247">
        <f t="shared" si="140"/>
        <v>187</v>
      </c>
      <c r="BQ95" s="247"/>
      <c r="BR95" s="247">
        <v>15</v>
      </c>
      <c r="BS95" s="247">
        <v>10</v>
      </c>
      <c r="BT95" s="247">
        <f t="shared" si="116"/>
        <v>207</v>
      </c>
      <c r="BU95" s="246">
        <v>15</v>
      </c>
      <c r="BV95" s="247">
        <f t="shared" si="141"/>
        <v>261</v>
      </c>
      <c r="BW95" s="247"/>
      <c r="BX95" s="247">
        <v>15</v>
      </c>
      <c r="BY95" s="247">
        <v>10</v>
      </c>
      <c r="BZ95" s="247">
        <f t="shared" si="118"/>
        <v>276</v>
      </c>
      <c r="CA95" s="246">
        <v>35</v>
      </c>
      <c r="CB95" s="247">
        <f t="shared" si="142"/>
        <v>296</v>
      </c>
      <c r="CC95" s="247"/>
      <c r="CD95" s="247">
        <v>25</v>
      </c>
      <c r="CE95" s="247">
        <v>35</v>
      </c>
      <c r="CF95" s="247">
        <f t="shared" si="120"/>
        <v>331</v>
      </c>
      <c r="CG95" s="246">
        <v>20</v>
      </c>
      <c r="CH95" s="247">
        <f t="shared" si="143"/>
        <v>140</v>
      </c>
      <c r="CI95" s="247"/>
      <c r="CJ95" s="247">
        <v>20</v>
      </c>
      <c r="CK95" s="247">
        <v>15</v>
      </c>
      <c r="CL95" s="247">
        <f t="shared" si="122"/>
        <v>160</v>
      </c>
      <c r="CM95" s="249">
        <v>20</v>
      </c>
      <c r="CN95" s="247">
        <f t="shared" si="123"/>
        <v>115</v>
      </c>
      <c r="CO95" s="247"/>
      <c r="CP95" s="247">
        <v>10</v>
      </c>
      <c r="CQ95" s="247">
        <v>20</v>
      </c>
      <c r="CR95" s="247">
        <f t="shared" si="124"/>
        <v>135</v>
      </c>
      <c r="CS95" s="246">
        <v>15</v>
      </c>
      <c r="CT95" s="247">
        <f t="shared" si="144"/>
        <v>308</v>
      </c>
      <c r="CU95" s="247"/>
      <c r="CV95" s="247">
        <v>15</v>
      </c>
      <c r="CW95" s="247">
        <v>10</v>
      </c>
      <c r="CX95" s="248">
        <f t="shared" si="145"/>
        <v>323</v>
      </c>
      <c r="CY95" s="246">
        <v>25</v>
      </c>
      <c r="CZ95" s="247">
        <f t="shared" si="146"/>
        <v>416</v>
      </c>
      <c r="DA95" s="247"/>
      <c r="DB95" s="247">
        <v>30</v>
      </c>
      <c r="DC95" s="247">
        <v>20</v>
      </c>
      <c r="DD95" s="247">
        <f t="shared" si="127"/>
        <v>441</v>
      </c>
      <c r="DE95" s="246">
        <v>80</v>
      </c>
      <c r="DF95" s="247">
        <f t="shared" si="147"/>
        <v>1472</v>
      </c>
      <c r="DG95" s="247"/>
      <c r="DH95" s="247">
        <v>35</v>
      </c>
      <c r="DI95" s="247">
        <v>60</v>
      </c>
      <c r="DJ95" s="247">
        <f t="shared" si="129"/>
        <v>1552</v>
      </c>
      <c r="DK95" s="249"/>
      <c r="DL95" s="247">
        <f t="shared" si="130"/>
        <v>0</v>
      </c>
      <c r="DM95" s="247"/>
      <c r="DN95" s="247"/>
      <c r="DO95" s="247"/>
      <c r="DP95" s="408">
        <f t="shared" si="107"/>
        <v>0</v>
      </c>
      <c r="DQ95" s="246">
        <v>20</v>
      </c>
      <c r="DR95" s="247">
        <f t="shared" si="148"/>
        <v>453</v>
      </c>
      <c r="DS95" s="247"/>
      <c r="DT95" s="247">
        <v>30</v>
      </c>
      <c r="DU95" s="247">
        <v>15</v>
      </c>
      <c r="DV95" s="247">
        <f t="shared" si="132"/>
        <v>473</v>
      </c>
      <c r="DW95" s="246">
        <v>40</v>
      </c>
      <c r="DX95" s="247">
        <f t="shared" si="156"/>
        <v>998</v>
      </c>
      <c r="DY95" s="247"/>
      <c r="DZ95" s="247">
        <v>40</v>
      </c>
      <c r="EA95" s="247">
        <v>30</v>
      </c>
      <c r="EB95" s="247">
        <f t="shared" si="134"/>
        <v>1038</v>
      </c>
      <c r="EC95" s="246">
        <v>20</v>
      </c>
      <c r="ED95" s="247">
        <f t="shared" si="150"/>
        <v>371</v>
      </c>
      <c r="EE95" s="247"/>
      <c r="EF95" s="247">
        <v>20</v>
      </c>
      <c r="EG95" s="247">
        <v>15</v>
      </c>
      <c r="EH95" s="247">
        <f t="shared" si="136"/>
        <v>391</v>
      </c>
      <c r="EI95" s="246">
        <f t="shared" si="157"/>
        <v>310</v>
      </c>
      <c r="EJ95" s="249">
        <f t="shared" si="158"/>
        <v>5017</v>
      </c>
      <c r="EK95" s="249">
        <f t="shared" si="138"/>
        <v>0</v>
      </c>
      <c r="EL95" s="249">
        <f t="shared" si="159"/>
        <v>255</v>
      </c>
      <c r="EM95" s="249">
        <f t="shared" si="160"/>
        <v>240</v>
      </c>
      <c r="EN95" s="250">
        <f t="shared" si="161"/>
        <v>5327</v>
      </c>
      <c r="EO95" s="104" t="s">
        <v>161</v>
      </c>
      <c r="EP95" s="251" t="s">
        <v>141</v>
      </c>
      <c r="EQ95" s="235"/>
      <c r="ER95" s="235"/>
    </row>
    <row r="96" spans="1:148" ht="13.5" thickBot="1" x14ac:dyDescent="0.25">
      <c r="A96" s="251" t="s">
        <v>148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4"/>
      <c r="AF96" s="246"/>
      <c r="AG96" s="247"/>
      <c r="AH96" s="247"/>
      <c r="AI96" s="247"/>
      <c r="AJ96" s="248"/>
      <c r="AK96" s="249"/>
      <c r="AL96" s="247"/>
      <c r="AM96" s="247"/>
      <c r="AN96" s="247"/>
      <c r="AO96" s="314"/>
      <c r="AP96" s="318"/>
      <c r="AQ96" s="319"/>
      <c r="AR96" s="319"/>
      <c r="AS96" s="319"/>
      <c r="AT96" s="320"/>
      <c r="AU96" s="249"/>
      <c r="AV96" s="247"/>
      <c r="AW96" s="247"/>
      <c r="AX96" s="247"/>
      <c r="AY96" s="314"/>
      <c r="AZ96" s="246"/>
      <c r="BA96" s="247"/>
      <c r="BB96" s="247"/>
      <c r="BC96" s="247"/>
      <c r="BD96" s="248"/>
      <c r="BE96" s="249"/>
      <c r="BF96" s="247"/>
      <c r="BG96" s="247"/>
      <c r="BH96" s="247"/>
      <c r="BI96" s="314"/>
      <c r="BJ96" s="246"/>
      <c r="BK96" s="247"/>
      <c r="BL96" s="247"/>
      <c r="BM96" s="247"/>
      <c r="BN96" s="248"/>
      <c r="BO96" s="246">
        <v>35</v>
      </c>
      <c r="BP96" s="247">
        <f t="shared" si="140"/>
        <v>182</v>
      </c>
      <c r="BQ96" s="247"/>
      <c r="BR96" s="247">
        <v>15</v>
      </c>
      <c r="BS96" s="247">
        <v>15</v>
      </c>
      <c r="BT96" s="247">
        <f t="shared" si="116"/>
        <v>217</v>
      </c>
      <c r="BU96" s="246">
        <v>35</v>
      </c>
      <c r="BV96" s="247">
        <f t="shared" si="141"/>
        <v>261</v>
      </c>
      <c r="BW96" s="366"/>
      <c r="BX96" s="319">
        <v>5</v>
      </c>
      <c r="BY96" s="247">
        <v>10</v>
      </c>
      <c r="BZ96" s="247">
        <f t="shared" si="118"/>
        <v>296</v>
      </c>
      <c r="CA96" s="246">
        <v>70</v>
      </c>
      <c r="CB96" s="247">
        <f t="shared" si="142"/>
        <v>281</v>
      </c>
      <c r="CC96" s="247"/>
      <c r="CD96" s="247">
        <v>15</v>
      </c>
      <c r="CE96" s="247">
        <v>35</v>
      </c>
      <c r="CF96" s="247">
        <f t="shared" si="120"/>
        <v>351</v>
      </c>
      <c r="CG96" s="246">
        <v>50</v>
      </c>
      <c r="CH96" s="247">
        <f t="shared" si="143"/>
        <v>125</v>
      </c>
      <c r="CI96" s="247"/>
      <c r="CJ96" s="247">
        <v>20</v>
      </c>
      <c r="CK96" s="247">
        <v>20</v>
      </c>
      <c r="CL96" s="247">
        <f t="shared" si="122"/>
        <v>175</v>
      </c>
      <c r="CM96" s="246">
        <v>40</v>
      </c>
      <c r="CN96" s="247">
        <f t="shared" si="123"/>
        <v>105</v>
      </c>
      <c r="CO96" s="247"/>
      <c r="CP96" s="247">
        <v>10</v>
      </c>
      <c r="CQ96" s="247">
        <v>20</v>
      </c>
      <c r="CR96" s="247">
        <f t="shared" si="124"/>
        <v>145</v>
      </c>
      <c r="CS96" s="246">
        <v>50</v>
      </c>
      <c r="CT96" s="247">
        <f t="shared" si="144"/>
        <v>298</v>
      </c>
      <c r="CU96" s="247"/>
      <c r="CV96" s="247">
        <v>15</v>
      </c>
      <c r="CW96" s="247">
        <v>15</v>
      </c>
      <c r="CX96" s="248">
        <f t="shared" si="145"/>
        <v>348</v>
      </c>
      <c r="CY96" s="246">
        <v>90</v>
      </c>
      <c r="CZ96" s="247">
        <f t="shared" si="146"/>
        <v>391</v>
      </c>
      <c r="DA96" s="247"/>
      <c r="DB96" s="247">
        <v>30</v>
      </c>
      <c r="DC96" s="247">
        <v>20</v>
      </c>
      <c r="DD96" s="247">
        <f t="shared" si="127"/>
        <v>481</v>
      </c>
      <c r="DE96" s="246">
        <v>160</v>
      </c>
      <c r="DF96" s="247">
        <f t="shared" si="147"/>
        <v>1462</v>
      </c>
      <c r="DG96" s="247"/>
      <c r="DH96" s="247">
        <v>30</v>
      </c>
      <c r="DI96" s="247">
        <v>60</v>
      </c>
      <c r="DJ96" s="247">
        <f t="shared" si="129"/>
        <v>1622</v>
      </c>
      <c r="DK96" s="249"/>
      <c r="DL96" s="247">
        <f t="shared" si="130"/>
        <v>0</v>
      </c>
      <c r="DM96" s="247"/>
      <c r="DN96" s="247"/>
      <c r="DO96" s="247"/>
      <c r="DP96" s="408">
        <f t="shared" si="107"/>
        <v>0</v>
      </c>
      <c r="DQ96" s="246">
        <v>80</v>
      </c>
      <c r="DR96" s="247">
        <f t="shared" si="148"/>
        <v>423</v>
      </c>
      <c r="DS96" s="247"/>
      <c r="DT96" s="247">
        <v>35</v>
      </c>
      <c r="DU96" s="247">
        <v>20</v>
      </c>
      <c r="DV96" s="247">
        <f t="shared" si="132"/>
        <v>503</v>
      </c>
      <c r="DW96" s="246">
        <v>160</v>
      </c>
      <c r="DX96" s="247">
        <f t="shared" si="156"/>
        <v>968</v>
      </c>
      <c r="DY96" s="247"/>
      <c r="DZ96" s="247">
        <v>40</v>
      </c>
      <c r="EA96" s="247">
        <v>40</v>
      </c>
      <c r="EB96" s="247">
        <f t="shared" si="134"/>
        <v>1128</v>
      </c>
      <c r="EC96" s="246">
        <v>70</v>
      </c>
      <c r="ED96" s="247">
        <f t="shared" si="150"/>
        <v>356</v>
      </c>
      <c r="EE96" s="247"/>
      <c r="EF96" s="247">
        <v>20</v>
      </c>
      <c r="EG96" s="247">
        <v>15</v>
      </c>
      <c r="EH96" s="247">
        <f t="shared" si="136"/>
        <v>426</v>
      </c>
      <c r="EI96" s="246">
        <f t="shared" si="157"/>
        <v>840</v>
      </c>
      <c r="EJ96" s="249">
        <f t="shared" si="158"/>
        <v>4852</v>
      </c>
      <c r="EK96" s="249">
        <f t="shared" si="138"/>
        <v>0</v>
      </c>
      <c r="EL96" s="249">
        <f t="shared" si="159"/>
        <v>235</v>
      </c>
      <c r="EM96" s="249">
        <f t="shared" si="160"/>
        <v>270</v>
      </c>
      <c r="EN96" s="250">
        <f t="shared" si="161"/>
        <v>5692</v>
      </c>
      <c r="EO96" s="104" t="s">
        <v>162</v>
      </c>
      <c r="EP96" s="251" t="s">
        <v>148</v>
      </c>
      <c r="EQ96" s="235"/>
      <c r="ER96" s="235"/>
    </row>
    <row r="97" spans="1:154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2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3.6809815950920248E-2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1.4285714285714285E-2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0.20666666666666667</v>
      </c>
      <c r="CC97" s="234"/>
      <c r="CD97" s="23"/>
      <c r="CE97" s="23"/>
      <c r="CF97" s="23"/>
      <c r="CG97" s="23"/>
      <c r="CH97" s="234">
        <f>CJ71/(CL70-CK70)</f>
        <v>0.1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5"/>
      <c r="CW97" s="255"/>
      <c r="CX97" s="255"/>
      <c r="CY97" s="255"/>
      <c r="CZ97" s="234">
        <f>DB71/(DD70-DC70)</f>
        <v>0.21285140562248997</v>
      </c>
      <c r="DA97" s="234"/>
      <c r="DB97" s="255"/>
      <c r="DC97" s="23"/>
      <c r="DD97" s="247"/>
      <c r="DE97" s="23"/>
      <c r="DF97" s="234">
        <f>DH71/(DJ70-DI70)</f>
        <v>0.10082304526748971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408">
        <f t="shared" si="107"/>
        <v>0.19298245614035087</v>
      </c>
      <c r="DQ97" s="23"/>
      <c r="DR97" s="234">
        <f>DT71/(DV70-DU70)</f>
        <v>0.19617224880382775</v>
      </c>
      <c r="DS97" s="234"/>
      <c r="DT97" s="23"/>
      <c r="DU97" s="23"/>
      <c r="DV97" s="23"/>
      <c r="DW97" s="23"/>
      <c r="DX97" s="234">
        <f>DZ71/(EB70-EA70)</f>
        <v>0.1163895486935867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53">
        <f>EL71/(EN70-EM70)</f>
        <v>0.1137744767049291</v>
      </c>
      <c r="EK97" s="253"/>
      <c r="EL97" s="23"/>
      <c r="EM97" s="23"/>
      <c r="EN97" s="254">
        <f>EJ61+EL61+EM60-EN60</f>
        <v>0</v>
      </c>
      <c r="EO97" s="30"/>
      <c r="EP97" s="39"/>
      <c r="EQ97" s="256"/>
      <c r="ER97" s="256"/>
      <c r="ES97" s="235"/>
      <c r="ET97" s="235"/>
      <c r="EU97" s="235"/>
      <c r="EV97" s="235"/>
      <c r="EW97" s="235"/>
      <c r="EX97" s="235"/>
    </row>
    <row r="98" spans="1:154" x14ac:dyDescent="0.2">
      <c r="A98" s="2" t="s">
        <v>97</v>
      </c>
      <c r="BT98" s="247"/>
      <c r="CL98" s="247"/>
      <c r="CR98" s="247"/>
      <c r="DD98" s="247"/>
      <c r="DJ98" s="247"/>
      <c r="DP98" s="408">
        <f t="shared" si="107"/>
        <v>0</v>
      </c>
      <c r="EN98" s="254"/>
    </row>
    <row r="99" spans="1:154" x14ac:dyDescent="0.2">
      <c r="Z99" s="98">
        <f>W63+X63+Y62-Z62</f>
        <v>0</v>
      </c>
      <c r="AB99" s="156"/>
      <c r="AC99" s="456" t="s">
        <v>71</v>
      </c>
      <c r="AD99" s="457"/>
      <c r="AE99" s="457"/>
      <c r="AF99" s="457"/>
      <c r="AG99" s="457"/>
      <c r="AH99" s="457"/>
      <c r="AI99" s="457"/>
      <c r="AJ99" s="457"/>
      <c r="AK99" s="457"/>
      <c r="AL99" s="457"/>
      <c r="AM99" s="457"/>
      <c r="AN99" s="457"/>
      <c r="AO99" s="457"/>
      <c r="AP99" s="457"/>
      <c r="AQ99" s="457"/>
      <c r="AR99" s="457"/>
      <c r="AS99" s="457"/>
      <c r="AT99" s="457"/>
      <c r="BT99" s="247"/>
      <c r="CL99" s="247"/>
      <c r="CR99" s="247"/>
      <c r="DD99" s="247"/>
      <c r="DJ99" s="247"/>
      <c r="DP99" s="408">
        <f t="shared" si="107"/>
        <v>0</v>
      </c>
    </row>
    <row r="100" spans="1:154" x14ac:dyDescent="0.2">
      <c r="A100" s="2">
        <v>0</v>
      </c>
      <c r="Z100" s="98">
        <f>W64+X64+Y63-Z63</f>
        <v>0</v>
      </c>
      <c r="AB100" s="157"/>
      <c r="AC100" s="425" t="s">
        <v>72</v>
      </c>
      <c r="AD100" s="426"/>
      <c r="AE100" s="426"/>
      <c r="AF100" s="426"/>
      <c r="AG100" s="426"/>
      <c r="AH100" s="426"/>
      <c r="AI100" s="426"/>
      <c r="AJ100" s="426"/>
      <c r="AK100" s="426"/>
      <c r="AL100" s="426"/>
      <c r="AM100" s="426"/>
      <c r="AN100" s="426"/>
      <c r="AO100" s="426"/>
      <c r="AP100" s="426"/>
      <c r="AQ100" s="426"/>
      <c r="AR100" s="426"/>
      <c r="AS100" s="426"/>
      <c r="AT100" s="426"/>
      <c r="BT100" s="247"/>
      <c r="CE100" s="98">
        <f>CF72-CD73-CB73</f>
        <v>0</v>
      </c>
      <c r="CL100" s="247"/>
      <c r="CR100" s="247"/>
      <c r="DD100" s="247"/>
      <c r="DJ100" s="247"/>
      <c r="DP100" s="408">
        <f t="shared" si="107"/>
        <v>0</v>
      </c>
    </row>
    <row r="101" spans="1:154" x14ac:dyDescent="0.2">
      <c r="Z101" s="98">
        <f>W65+X65+Y64-Z64</f>
        <v>0</v>
      </c>
      <c r="BT101" s="247"/>
      <c r="CL101" s="247"/>
      <c r="CR101" s="247"/>
      <c r="DD101" s="247"/>
      <c r="DJ101" s="247"/>
      <c r="DP101" s="408">
        <f t="shared" si="107"/>
        <v>0</v>
      </c>
    </row>
    <row r="102" spans="1:154" x14ac:dyDescent="0.2">
      <c r="Z102" s="98">
        <f>W66+X66+Y65-Z65</f>
        <v>0</v>
      </c>
      <c r="AB102" s="264" t="s">
        <v>70</v>
      </c>
      <c r="AC102" s="265"/>
      <c r="AD102" s="265"/>
      <c r="AE102" s="265"/>
      <c r="AF102" s="265"/>
      <c r="AG102" s="265"/>
      <c r="AH102" s="265"/>
      <c r="AI102" s="265"/>
      <c r="AJ102" s="265"/>
      <c r="AK102" s="265"/>
      <c r="AL102" s="265"/>
      <c r="AM102" s="265"/>
      <c r="AN102" s="265"/>
      <c r="AO102" s="265"/>
      <c r="AP102" s="265"/>
      <c r="AQ102" s="265"/>
      <c r="BT102" s="247"/>
      <c r="CL102" s="247"/>
      <c r="CR102" s="247"/>
      <c r="DD102" s="247"/>
      <c r="DJ102" s="247"/>
      <c r="DP102" s="408">
        <f t="shared" si="107"/>
        <v>0</v>
      </c>
    </row>
    <row r="103" spans="1:154" x14ac:dyDescent="0.2">
      <c r="Z103" s="98">
        <f>W67+X67+Y66-Z66</f>
        <v>0</v>
      </c>
      <c r="AB103" s="158" t="s">
        <v>69</v>
      </c>
      <c r="AC103" s="266"/>
      <c r="AD103" s="266"/>
      <c r="AE103" s="266"/>
      <c r="AF103" s="266"/>
      <c r="AG103" s="266"/>
      <c r="AH103" s="266"/>
      <c r="AI103" s="266"/>
      <c r="AJ103" s="266"/>
      <c r="AK103" s="266"/>
      <c r="AL103" s="266"/>
      <c r="AM103" s="266"/>
      <c r="AN103" s="266"/>
      <c r="AO103" s="266"/>
      <c r="AP103" s="266"/>
      <c r="AQ103" s="266"/>
      <c r="BT103" s="247"/>
      <c r="CL103" s="247"/>
      <c r="CR103" s="247"/>
      <c r="DD103" s="247"/>
      <c r="DJ103" s="247"/>
      <c r="DP103" s="408">
        <f t="shared" si="107"/>
        <v>0</v>
      </c>
    </row>
    <row r="104" spans="1:154" x14ac:dyDescent="0.2">
      <c r="AB104" s="39"/>
      <c r="AC104" s="267"/>
      <c r="AD104" s="268"/>
      <c r="AE104" s="268"/>
      <c r="AF104" s="268"/>
      <c r="AG104" s="268"/>
      <c r="AH104" s="268"/>
      <c r="AI104" s="268"/>
      <c r="AJ104" s="268"/>
      <c r="AK104" s="268"/>
      <c r="AL104" s="268"/>
      <c r="AM104" s="268"/>
      <c r="AN104" s="268"/>
      <c r="AO104" s="268"/>
      <c r="AP104" s="269"/>
      <c r="AQ104" s="269"/>
      <c r="BT104" s="247"/>
      <c r="CL104" s="247"/>
      <c r="CR104" s="247"/>
      <c r="DD104" s="247"/>
      <c r="DJ104" s="247"/>
      <c r="DP104" s="408">
        <f t="shared" si="107"/>
        <v>0</v>
      </c>
    </row>
    <row r="105" spans="1:154" x14ac:dyDescent="0.2">
      <c r="AB105" s="39"/>
      <c r="AC105" s="267"/>
      <c r="AD105" s="268"/>
      <c r="AE105" s="268"/>
      <c r="AF105" s="268"/>
      <c r="AG105" s="268"/>
      <c r="AH105" s="268"/>
      <c r="AI105" s="268"/>
      <c r="AJ105" s="268"/>
      <c r="AK105" s="268"/>
      <c r="AL105" s="268"/>
      <c r="AM105" s="268"/>
      <c r="AN105" s="268"/>
      <c r="AO105" s="268"/>
      <c r="AP105" s="269"/>
      <c r="AQ105" s="269"/>
      <c r="BT105" s="247"/>
      <c r="CL105" s="247"/>
      <c r="DD105" s="247"/>
      <c r="DJ105" s="247"/>
      <c r="DP105" s="408">
        <f t="shared" si="107"/>
        <v>0</v>
      </c>
    </row>
    <row r="106" spans="1:154" x14ac:dyDescent="0.2">
      <c r="AD106" s="104"/>
      <c r="AG106" s="270" t="s">
        <v>73</v>
      </c>
      <c r="AH106" s="268"/>
      <c r="AI106" s="268"/>
      <c r="AJ106" s="268"/>
      <c r="AK106" s="268"/>
      <c r="AL106" s="268"/>
      <c r="AM106" s="268"/>
      <c r="BT106" s="247"/>
      <c r="CL106" s="247"/>
      <c r="DJ106" s="247"/>
      <c r="DP106" s="408">
        <f t="shared" si="107"/>
        <v>0</v>
      </c>
    </row>
    <row r="107" spans="1:154" x14ac:dyDescent="0.2">
      <c r="BT107" s="247"/>
      <c r="CL107" s="247"/>
      <c r="DJ107" s="247"/>
      <c r="DP107" s="408">
        <f t="shared" si="107"/>
        <v>0</v>
      </c>
    </row>
    <row r="108" spans="1:154" ht="13.5" thickBot="1" x14ac:dyDescent="0.25">
      <c r="BT108" s="247"/>
      <c r="CL108" s="247"/>
      <c r="DJ108" s="247"/>
      <c r="DP108" s="408">
        <f t="shared" si="107"/>
        <v>0</v>
      </c>
      <c r="DU108" s="298"/>
    </row>
    <row r="109" spans="1:154" ht="13.5" thickBot="1" x14ac:dyDescent="0.25">
      <c r="A109" s="299" t="s">
        <v>119</v>
      </c>
      <c r="B109" s="300"/>
      <c r="C109" s="300"/>
      <c r="D109" s="300"/>
      <c r="E109" s="300"/>
      <c r="F109" s="300"/>
      <c r="G109" s="300"/>
      <c r="H109" s="300"/>
      <c r="I109" s="300"/>
      <c r="J109" s="300"/>
      <c r="K109" s="300"/>
      <c r="L109" s="300"/>
      <c r="M109" s="300"/>
      <c r="N109" s="300"/>
      <c r="O109" s="300"/>
      <c r="P109" s="300"/>
      <c r="Q109" s="300"/>
      <c r="R109" s="300"/>
      <c r="S109" s="300"/>
      <c r="T109" s="300"/>
      <c r="U109" s="300"/>
      <c r="V109" s="301"/>
      <c r="W109" s="302">
        <f>X72/(Z71-Y71)</f>
        <v>0</v>
      </c>
      <c r="X109" s="303"/>
      <c r="Y109" s="301"/>
      <c r="Z109" s="301"/>
      <c r="AA109" s="301"/>
      <c r="AB109" s="302">
        <f>AC72/(AE71-AD71)</f>
        <v>-2.1276595744680851E-2</v>
      </c>
      <c r="AC109" s="301"/>
      <c r="AD109" s="301"/>
      <c r="AE109" s="301"/>
      <c r="AF109" s="301"/>
      <c r="AG109" s="302">
        <f>AH72/(AJ71-AI71)</f>
        <v>-3.5714285714285712E-2</v>
      </c>
      <c r="AH109" s="301"/>
      <c r="AI109" s="301"/>
      <c r="AJ109" s="301"/>
      <c r="AK109" s="301"/>
      <c r="AL109" s="304">
        <f>AM72/(AO71-AN71)</f>
        <v>-0.15217391304347827</v>
      </c>
      <c r="AM109" s="304"/>
      <c r="AN109" s="304"/>
      <c r="AO109" s="304"/>
      <c r="AP109" s="304"/>
      <c r="AQ109" s="304">
        <f>AR72/(AT71-AS71)</f>
        <v>-0.15789473684210525</v>
      </c>
      <c r="AR109" s="304"/>
      <c r="AS109" s="304"/>
      <c r="AT109" s="304"/>
      <c r="AU109" s="304"/>
      <c r="AV109" s="304"/>
      <c r="AW109" s="304">
        <f>AW72/(AY71-AX71)</f>
        <v>0</v>
      </c>
      <c r="AX109" s="304"/>
      <c r="AY109" s="304"/>
      <c r="AZ109" s="304"/>
      <c r="BA109" s="304">
        <f>BB72/(BD71-BC71)</f>
        <v>7.4626865671641784E-2</v>
      </c>
      <c r="BB109" s="304"/>
      <c r="BC109" s="304"/>
      <c r="BD109" s="304"/>
      <c r="BE109" s="304"/>
      <c r="BF109" s="304">
        <f t="shared" ref="BF109:BF110" si="162">BG72/(BI71-BH71)</f>
        <v>-0.125</v>
      </c>
      <c r="BG109" s="304"/>
      <c r="BH109" s="304"/>
      <c r="BI109" s="304"/>
      <c r="BJ109" s="304"/>
      <c r="BK109" s="304">
        <f>BL72/(BN71-BM71)</f>
        <v>4.807692307692308E-2</v>
      </c>
      <c r="BL109" s="304"/>
      <c r="BM109" s="304"/>
      <c r="BN109" s="304"/>
      <c r="BO109" s="304"/>
      <c r="BP109" s="304">
        <f>BR72/(BT71-BS71)</f>
        <v>6.8027210884353748E-2</v>
      </c>
      <c r="BQ109" s="304"/>
      <c r="BR109" s="301"/>
      <c r="BS109" s="301"/>
      <c r="BT109" s="247"/>
      <c r="BU109" s="301"/>
      <c r="BV109" s="301"/>
      <c r="BW109" s="301"/>
      <c r="BX109" s="301"/>
      <c r="BY109" s="302">
        <f>BX72/(BZ71-BY71)</f>
        <v>2.8571428571428571E-2</v>
      </c>
      <c r="BZ109" s="301"/>
      <c r="CA109" s="301"/>
      <c r="CB109" s="301"/>
      <c r="CC109" s="301"/>
      <c r="CD109" s="302">
        <f>CD72/(CF71-CE71)</f>
        <v>8.5106382978723402E-2</v>
      </c>
      <c r="CE109" s="301"/>
      <c r="CF109" s="301"/>
      <c r="CG109" s="301"/>
      <c r="CH109" s="301"/>
      <c r="CI109" s="301"/>
      <c r="CJ109" s="302">
        <f>CJ72/(CL71-CK71)</f>
        <v>4.9586776859504134E-2</v>
      </c>
      <c r="CK109" s="301"/>
      <c r="CL109" s="247"/>
      <c r="CM109" s="301"/>
      <c r="CN109" s="301"/>
      <c r="CO109" s="301"/>
      <c r="CP109" s="302"/>
      <c r="CQ109" s="304">
        <f>CP72/(CR71-CQ71)</f>
        <v>0.11578947368421053</v>
      </c>
      <c r="CR109" s="301"/>
      <c r="CS109" s="301"/>
      <c r="CT109" s="301"/>
      <c r="CU109" s="301"/>
      <c r="CV109" s="301"/>
      <c r="CW109" s="304">
        <f>CV72/(CX71-CW71)</f>
        <v>0.13829787234042554</v>
      </c>
      <c r="CX109" s="301"/>
      <c r="CY109" s="301"/>
      <c r="CZ109" s="301"/>
      <c r="DA109" s="301"/>
      <c r="DB109" s="301"/>
      <c r="DC109" s="304">
        <f>DB72/(DD71-DC71)</f>
        <v>0.1095890410958904</v>
      </c>
      <c r="DD109" s="301"/>
      <c r="DE109" s="301"/>
      <c r="DF109" s="301"/>
      <c r="DG109" s="301"/>
      <c r="DH109" s="304">
        <f>DH72/(DJ71-DI71)</f>
        <v>8.5271317829457363E-2</v>
      </c>
      <c r="DI109" s="301"/>
      <c r="DJ109" s="247"/>
      <c r="DK109" s="301"/>
      <c r="DL109" s="301"/>
      <c r="DM109" s="301"/>
      <c r="DN109" s="304">
        <f>DN72/(DP71-DO71)</f>
        <v>0.15217391304347827</v>
      </c>
      <c r="DO109" s="301"/>
      <c r="DP109" s="408">
        <f t="shared" si="107"/>
        <v>0</v>
      </c>
      <c r="DQ109" s="301"/>
      <c r="DR109" s="301"/>
      <c r="DS109" s="301"/>
      <c r="DT109" s="304">
        <f>DT72/(DV71-DU71)</f>
        <v>0.10582010582010581</v>
      </c>
      <c r="DU109" s="301"/>
      <c r="DV109" s="301"/>
      <c r="DW109" s="301"/>
      <c r="DX109" s="301"/>
      <c r="DY109" s="301"/>
      <c r="DZ109" s="304">
        <f>DZ72/(EB71-EA71)</f>
        <v>9.9033816425120769E-2</v>
      </c>
      <c r="EA109" s="301"/>
      <c r="EB109" s="301"/>
      <c r="EC109" s="301"/>
      <c r="ED109" s="301"/>
      <c r="EE109" s="301"/>
      <c r="EF109" s="304">
        <f>EF72/(EH71-EG71)</f>
        <v>7.1942446043165464E-2</v>
      </c>
      <c r="EG109" s="301"/>
      <c r="EH109" s="301"/>
      <c r="EI109" s="305"/>
      <c r="EJ109" s="305"/>
      <c r="EK109" s="305"/>
      <c r="EL109" s="305"/>
      <c r="EM109" s="304">
        <f>EL72/(EN71-EM71)</f>
        <v>6.9233617178822662E-2</v>
      </c>
      <c r="EN109" s="305"/>
    </row>
    <row r="110" spans="1:154" ht="13.5" thickBot="1" x14ac:dyDescent="0.25">
      <c r="A110" s="299" t="s">
        <v>120</v>
      </c>
      <c r="B110" s="300"/>
      <c r="C110" s="300"/>
      <c r="D110" s="300"/>
      <c r="E110" s="300"/>
      <c r="F110" s="300"/>
      <c r="G110" s="300"/>
      <c r="H110" s="300"/>
      <c r="I110" s="300"/>
      <c r="J110" s="300"/>
      <c r="K110" s="300"/>
      <c r="L110" s="300"/>
      <c r="M110" s="300"/>
      <c r="N110" s="300"/>
      <c r="O110" s="300"/>
      <c r="P110" s="300"/>
      <c r="Q110" s="300"/>
      <c r="R110" s="300"/>
      <c r="S110" s="300"/>
      <c r="T110" s="300"/>
      <c r="U110" s="300"/>
      <c r="V110" s="301"/>
      <c r="W110" s="304">
        <f>X73/(Z72-Y72)</f>
        <v>-0.13333333333333333</v>
      </c>
      <c r="X110" s="301"/>
      <c r="Y110" s="301"/>
      <c r="Z110" s="301"/>
      <c r="AA110" s="301"/>
      <c r="AB110" s="302">
        <f t="shared" ref="AB110:AB111" si="163">AC73/(AE72-AD72)</f>
        <v>-0.11538461538461539</v>
      </c>
      <c r="AC110" s="301"/>
      <c r="AD110" s="301"/>
      <c r="AE110" s="301"/>
      <c r="AF110" s="301"/>
      <c r="AG110" s="302">
        <f t="shared" ref="AG110:AG111" si="164">AH73/(AJ72-AI72)</f>
        <v>3.7974683544303799E-2</v>
      </c>
      <c r="AH110" s="301"/>
      <c r="AI110" s="301"/>
      <c r="AJ110" s="301"/>
      <c r="AK110" s="301"/>
      <c r="AL110" s="304">
        <f t="shared" ref="AL110:AL111" si="165">AM73/(AO72-AN72)</f>
        <v>6.4516129032258063E-2</v>
      </c>
      <c r="AM110" s="301"/>
      <c r="AN110" s="301"/>
      <c r="AO110" s="301"/>
      <c r="AP110" s="301"/>
      <c r="AQ110" s="304">
        <f t="shared" ref="AQ110:AQ111" si="166">AR73/(AT72-AS72)</f>
        <v>0</v>
      </c>
      <c r="AR110" s="301"/>
      <c r="AS110" s="301"/>
      <c r="AT110" s="301"/>
      <c r="AU110" s="301"/>
      <c r="AV110" s="306"/>
      <c r="AW110" s="304">
        <f>AW73/(AY72-AX72)</f>
        <v>0.33333333333333331</v>
      </c>
      <c r="AX110" s="301"/>
      <c r="AY110" s="301"/>
      <c r="AZ110" s="301"/>
      <c r="BA110" s="304">
        <f t="shared" ref="BA110:BA111" si="167">BB73/(BD72-BC72)</f>
        <v>-6.25E-2</v>
      </c>
      <c r="BB110" s="301"/>
      <c r="BC110" s="301"/>
      <c r="BD110" s="301"/>
      <c r="BE110" s="301"/>
      <c r="BF110" s="304">
        <f t="shared" si="162"/>
        <v>0.3125</v>
      </c>
      <c r="BG110" s="301"/>
      <c r="BH110" s="301"/>
      <c r="BI110" s="301"/>
      <c r="BJ110" s="301"/>
      <c r="BK110" s="304">
        <f t="shared" ref="BK110:BK111" si="168">BL73/(BN72-BM72)</f>
        <v>0.15254237288135594</v>
      </c>
      <c r="BL110" s="301"/>
      <c r="BM110" s="301"/>
      <c r="BN110" s="301"/>
      <c r="BO110" s="301"/>
      <c r="BP110" s="304">
        <f t="shared" ref="BP110:BP111" si="169">BR73/(BT72-BS72)</f>
        <v>7.8212290502793297E-2</v>
      </c>
      <c r="BQ110" s="304"/>
      <c r="BR110" s="301"/>
      <c r="BS110" s="301"/>
      <c r="BT110" s="247"/>
      <c r="BU110" s="301"/>
      <c r="BV110" s="301"/>
      <c r="BW110" s="301"/>
      <c r="BX110" s="301"/>
      <c r="BY110" s="302">
        <f t="shared" ref="BY110" si="170">BX73/(BZ72-BY72)</f>
        <v>9.3023255813953487E-2</v>
      </c>
      <c r="BZ110" s="301"/>
      <c r="CA110" s="301"/>
      <c r="CB110" s="301"/>
      <c r="CC110" s="301"/>
      <c r="CD110" s="302">
        <f t="shared" ref="CD110:CD111" si="171">CD73/(CF72-CE72)</f>
        <v>0.12429378531073447</v>
      </c>
      <c r="CE110" s="301"/>
      <c r="CF110" s="301"/>
      <c r="CG110" s="301"/>
      <c r="CH110" s="301"/>
      <c r="CI110" s="301"/>
      <c r="CJ110" s="302">
        <f t="shared" ref="CJ110:CJ111" si="172">CJ73/(CL72-CK72)</f>
        <v>8.5365853658536592E-2</v>
      </c>
      <c r="CK110" s="301"/>
      <c r="CL110" s="247"/>
      <c r="CM110" s="301"/>
      <c r="CN110" s="301"/>
      <c r="CO110" s="301"/>
      <c r="CP110" s="301"/>
      <c r="CQ110" s="304">
        <f t="shared" ref="CQ110:CQ111" si="173">CP73/(CR72-CQ72)</f>
        <v>0.12</v>
      </c>
      <c r="CR110" s="301"/>
      <c r="CS110" s="301"/>
      <c r="CT110" s="301"/>
      <c r="CU110" s="301"/>
      <c r="CV110" s="301"/>
      <c r="CW110" s="304">
        <f>CV73/(CX72-CW72)</f>
        <v>0.2</v>
      </c>
      <c r="CX110" s="301"/>
      <c r="CY110" s="301"/>
      <c r="CZ110" s="301"/>
      <c r="DA110" s="301"/>
      <c r="DB110" s="301"/>
      <c r="DC110" s="304">
        <f t="shared" ref="DC110:DC111" si="174">DB73/(DD72-DC72)</f>
        <v>0.18909090909090909</v>
      </c>
      <c r="DD110" s="301"/>
      <c r="DE110" s="301"/>
      <c r="DF110" s="301"/>
      <c r="DG110" s="301"/>
      <c r="DH110" s="304">
        <f t="shared" ref="DH110:DH111" si="175">DH73/(DJ72-DI72)</f>
        <v>7.7571669477234401E-2</v>
      </c>
      <c r="DI110" s="301"/>
      <c r="DJ110" s="247"/>
      <c r="DK110" s="301"/>
      <c r="DL110" s="301"/>
      <c r="DM110" s="301"/>
      <c r="DN110" s="304">
        <f t="shared" ref="DN110:DN111" si="176">DN73/(DP72-DO72)</f>
        <v>-7.6923076923076927E-2</v>
      </c>
      <c r="DO110" s="301"/>
      <c r="DP110" s="408">
        <f t="shared" si="107"/>
        <v>0</v>
      </c>
      <c r="DQ110" s="301"/>
      <c r="DR110" s="301"/>
      <c r="DS110" s="301"/>
      <c r="DT110" s="304">
        <f t="shared" ref="DT110:DT111" si="177">DT73/(DV72-DU72)</f>
        <v>6.5306122448979598E-2</v>
      </c>
      <c r="DU110" s="301"/>
      <c r="DV110" s="301"/>
      <c r="DW110" s="301"/>
      <c r="DX110" s="301"/>
      <c r="DY110" s="301"/>
      <c r="DZ110" s="304">
        <f t="shared" ref="DZ110:DZ111" si="178">DZ73/(EB72-EA72)</f>
        <v>5.1948051948051951E-2</v>
      </c>
      <c r="EA110" s="301"/>
      <c r="EB110" s="301"/>
      <c r="EC110" s="301"/>
      <c r="ED110" s="301"/>
      <c r="EE110" s="301"/>
      <c r="EF110" s="304">
        <f>EF73/(EH72-EG72)</f>
        <v>0.11627906976744186</v>
      </c>
      <c r="EG110" s="301"/>
      <c r="EH110" s="301"/>
      <c r="EI110" s="305"/>
      <c r="EJ110" s="305"/>
      <c r="EK110" s="305"/>
      <c r="EL110" s="305"/>
      <c r="EM110" s="304">
        <f>EL73/(EN72-EM72)</f>
        <v>9.2623221964935498E-2</v>
      </c>
      <c r="EN110" s="305"/>
    </row>
    <row r="111" spans="1:154" ht="13.5" thickBot="1" x14ac:dyDescent="0.25">
      <c r="A111" s="299" t="s">
        <v>121</v>
      </c>
      <c r="B111" s="300"/>
      <c r="C111" s="300"/>
      <c r="D111" s="300"/>
      <c r="E111" s="300"/>
      <c r="F111" s="300"/>
      <c r="G111" s="300"/>
      <c r="H111" s="300"/>
      <c r="I111" s="300"/>
      <c r="J111" s="300"/>
      <c r="K111" s="300"/>
      <c r="L111" s="300"/>
      <c r="M111" s="300"/>
      <c r="N111" s="300"/>
      <c r="O111" s="300"/>
      <c r="P111" s="300"/>
      <c r="Q111" s="300"/>
      <c r="R111" s="300"/>
      <c r="S111" s="300"/>
      <c r="T111" s="300"/>
      <c r="U111" s="300"/>
      <c r="V111" s="301"/>
      <c r="W111" s="302">
        <f t="shared" ref="W111" si="179">X74/(Z73-Y73)</f>
        <v>0.2</v>
      </c>
      <c r="X111" s="301"/>
      <c r="Y111" s="301"/>
      <c r="Z111" s="301"/>
      <c r="AA111" s="301"/>
      <c r="AB111" s="302">
        <f t="shared" si="163"/>
        <v>0.19047619047619047</v>
      </c>
      <c r="AC111" s="301"/>
      <c r="AD111" s="301"/>
      <c r="AE111" s="301"/>
      <c r="AF111" s="301"/>
      <c r="AG111" s="302">
        <f t="shared" si="164"/>
        <v>0.41304347826086957</v>
      </c>
      <c r="AH111" s="301"/>
      <c r="AI111" s="301"/>
      <c r="AJ111" s="301"/>
      <c r="AK111" s="301"/>
      <c r="AL111" s="304">
        <f t="shared" si="165"/>
        <v>0.125</v>
      </c>
      <c r="AM111" s="301"/>
      <c r="AN111" s="301"/>
      <c r="AO111" s="301"/>
      <c r="AP111" s="301"/>
      <c r="AQ111" s="304">
        <f t="shared" si="166"/>
        <v>-0.14285714285714285</v>
      </c>
      <c r="AR111" s="301"/>
      <c r="AS111" s="301"/>
      <c r="AT111" s="301"/>
      <c r="AU111" s="301"/>
      <c r="AV111" s="306"/>
      <c r="AW111" s="304">
        <f>AW74/(AY73-AX73)</f>
        <v>0.16666666666666666</v>
      </c>
      <c r="AX111" s="301"/>
      <c r="AY111" s="301"/>
      <c r="AZ111" s="301"/>
      <c r="BA111" s="304">
        <f t="shared" si="167"/>
        <v>-0.1111111111111111</v>
      </c>
      <c r="BB111" s="301"/>
      <c r="BC111" s="301"/>
      <c r="BD111" s="301"/>
      <c r="BE111" s="301"/>
      <c r="BF111" s="304">
        <f>BG74/(BI73-BH73)</f>
        <v>-0.16666666666666666</v>
      </c>
      <c r="BG111" s="301"/>
      <c r="BH111" s="301"/>
      <c r="BI111" s="301"/>
      <c r="BJ111" s="301"/>
      <c r="BK111" s="304">
        <f t="shared" si="168"/>
        <v>0</v>
      </c>
      <c r="BL111" s="301"/>
      <c r="BM111" s="301"/>
      <c r="BN111" s="301"/>
      <c r="BO111" s="301"/>
      <c r="BP111" s="304">
        <f t="shared" si="169"/>
        <v>6.5934065934065936E-2</v>
      </c>
      <c r="BQ111" s="304"/>
      <c r="BR111" s="301"/>
      <c r="BS111" s="301"/>
      <c r="BT111" s="247"/>
      <c r="BU111" s="301"/>
      <c r="BV111" s="301"/>
      <c r="BW111" s="301"/>
      <c r="BX111" s="301"/>
      <c r="BY111" s="304">
        <f>BX74/(BZ73-BY73)</f>
        <v>8.5470085470085472E-2</v>
      </c>
      <c r="BZ111" s="301"/>
      <c r="CA111" s="301"/>
      <c r="CB111" s="301"/>
      <c r="CC111" s="301"/>
      <c r="CD111" s="302">
        <f t="shared" si="171"/>
        <v>1.2987012987012988E-2</v>
      </c>
      <c r="CE111" s="301"/>
      <c r="CF111" s="301"/>
      <c r="CG111" s="301"/>
      <c r="CH111" s="301"/>
      <c r="CI111" s="301"/>
      <c r="CJ111" s="302">
        <f t="shared" si="172"/>
        <v>6.6666666666666666E-2</v>
      </c>
      <c r="CK111" s="301"/>
      <c r="CL111" s="247"/>
      <c r="CM111" s="301"/>
      <c r="CN111" s="301"/>
      <c r="CO111" s="301"/>
      <c r="CP111" s="301"/>
      <c r="CQ111" s="304">
        <f t="shared" si="173"/>
        <v>0.14414414414414414</v>
      </c>
      <c r="CR111" s="301"/>
      <c r="CS111" s="301"/>
      <c r="CT111" s="301"/>
      <c r="CU111" s="301"/>
      <c r="CV111" s="301"/>
      <c r="CW111" s="304">
        <f t="shared" ref="CW111" si="180">CV74/(CX73-CW73)</f>
        <v>0.17647058823529413</v>
      </c>
      <c r="CX111" s="301"/>
      <c r="CY111" s="301"/>
      <c r="CZ111" s="301"/>
      <c r="DA111" s="301"/>
      <c r="DB111" s="301"/>
      <c r="DC111" s="304">
        <f t="shared" si="174"/>
        <v>0.11428571428571428</v>
      </c>
      <c r="DD111" s="301"/>
      <c r="DE111" s="301"/>
      <c r="DF111" s="301"/>
      <c r="DG111" s="301"/>
      <c r="DH111" s="304">
        <f t="shared" si="175"/>
        <v>6.7632850241545889E-2</v>
      </c>
      <c r="DI111" s="301"/>
      <c r="DJ111" s="247"/>
      <c r="DK111" s="301"/>
      <c r="DL111" s="301"/>
      <c r="DM111" s="301"/>
      <c r="DN111" s="304">
        <f t="shared" si="176"/>
        <v>0.11904761904761904</v>
      </c>
      <c r="DO111" s="301"/>
      <c r="DP111" s="408">
        <f t="shared" si="107"/>
        <v>0</v>
      </c>
      <c r="DQ111" s="301"/>
      <c r="DR111" s="301"/>
      <c r="DS111" s="301"/>
      <c r="DT111" s="304">
        <f t="shared" si="177"/>
        <v>6.5789473684210523E-2</v>
      </c>
      <c r="DU111" s="301"/>
      <c r="DV111" s="301"/>
      <c r="DW111" s="301"/>
      <c r="DX111" s="301"/>
      <c r="DY111" s="301"/>
      <c r="DZ111" s="304">
        <f t="shared" si="178"/>
        <v>7.3221757322175729E-2</v>
      </c>
      <c r="EA111" s="301"/>
      <c r="EB111" s="301"/>
      <c r="EC111" s="301"/>
      <c r="ED111" s="301"/>
      <c r="EE111" s="301"/>
      <c r="EF111" s="304">
        <f>EF74/(EH73-EG73)</f>
        <v>6.7567567567567571E-2</v>
      </c>
      <c r="EG111" s="301"/>
      <c r="EH111" s="301"/>
      <c r="EI111" s="305"/>
      <c r="EJ111" s="305"/>
      <c r="EK111" s="305"/>
      <c r="EL111" s="305"/>
      <c r="EM111" s="304">
        <f>EL74/(EN73-EM73)</f>
        <v>8.4315827081100386E-2</v>
      </c>
      <c r="EN111" s="305"/>
    </row>
    <row r="112" spans="1:154" x14ac:dyDescent="0.2">
      <c r="BT112" s="247"/>
      <c r="CL112" s="247"/>
      <c r="DJ112" s="247"/>
      <c r="DP112" s="408">
        <f t="shared" si="107"/>
        <v>0</v>
      </c>
      <c r="EF112" s="298"/>
      <c r="EM112" s="298"/>
    </row>
    <row r="113" spans="23:145" x14ac:dyDescent="0.2">
      <c r="W113" s="270"/>
      <c r="X113" s="270"/>
      <c r="Y113" s="270"/>
      <c r="Z113" s="270"/>
      <c r="AA113" s="270"/>
      <c r="CL113" s="247"/>
      <c r="DJ113" s="247"/>
      <c r="DP113" s="408">
        <f t="shared" si="107"/>
        <v>0</v>
      </c>
      <c r="EF113" s="298"/>
      <c r="EM113" s="298"/>
    </row>
    <row r="114" spans="23:145" x14ac:dyDescent="0.2">
      <c r="W114" s="270"/>
      <c r="X114" s="270"/>
      <c r="Y114" s="270"/>
      <c r="Z114" s="270"/>
      <c r="AA114" s="270"/>
      <c r="CL114" s="247"/>
      <c r="DJ114" s="247"/>
      <c r="DP114" s="408">
        <f t="shared" si="107"/>
        <v>0</v>
      </c>
      <c r="EF114" s="298"/>
      <c r="EM114" s="298"/>
    </row>
    <row r="115" spans="23:145" ht="13.5" thickBot="1" x14ac:dyDescent="0.25">
      <c r="W115" s="270"/>
      <c r="X115" s="270"/>
      <c r="Y115" s="270"/>
      <c r="Z115" s="270"/>
      <c r="AA115" s="270"/>
      <c r="CL115" s="247"/>
      <c r="DJ115" s="247"/>
      <c r="DP115" s="408">
        <f t="shared" si="107"/>
        <v>0</v>
      </c>
      <c r="EF115" s="298"/>
      <c r="EI115" s="98"/>
      <c r="EJ115" s="98" t="s">
        <v>106</v>
      </c>
      <c r="EK115" s="98"/>
      <c r="EL115" s="98" t="s">
        <v>107</v>
      </c>
      <c r="EM115" s="98" t="s">
        <v>108</v>
      </c>
      <c r="EN115" s="98" t="s">
        <v>109</v>
      </c>
      <c r="EO115" s="307"/>
    </row>
    <row r="116" spans="23:145" ht="13.5" thickBot="1" x14ac:dyDescent="0.25">
      <c r="W116" s="270"/>
      <c r="X116" s="270"/>
      <c r="Y116" s="270"/>
      <c r="Z116" s="270"/>
      <c r="AA116" s="270"/>
      <c r="CL116" s="247"/>
      <c r="DJ116" s="247"/>
      <c r="DP116" s="408">
        <f t="shared" si="107"/>
        <v>0</v>
      </c>
      <c r="EI116" s="301">
        <v>2012</v>
      </c>
      <c r="EJ116" s="301">
        <v>3100</v>
      </c>
      <c r="EK116" s="301"/>
      <c r="EL116" s="301">
        <v>150</v>
      </c>
      <c r="EM116" s="301">
        <v>140</v>
      </c>
      <c r="EN116" s="310">
        <f t="shared" ref="EN116:EN122" si="181">EJ116-EL116-EM116</f>
        <v>2810</v>
      </c>
      <c r="EO116" s="309"/>
    </row>
    <row r="117" spans="23:145" ht="13.5" thickBot="1" x14ac:dyDescent="0.25">
      <c r="W117" s="270"/>
      <c r="X117" s="270"/>
      <c r="Y117" s="270"/>
      <c r="Z117" s="270"/>
      <c r="AA117" s="270"/>
      <c r="CL117" s="247"/>
      <c r="DJ117" s="247"/>
      <c r="DP117" s="408">
        <f t="shared" si="107"/>
        <v>0</v>
      </c>
      <c r="EI117" s="301">
        <v>2013</v>
      </c>
      <c r="EJ117" s="301">
        <v>3233</v>
      </c>
      <c r="EK117" s="301"/>
      <c r="EL117" s="301">
        <v>200</v>
      </c>
      <c r="EM117" s="301">
        <v>180</v>
      </c>
      <c r="EN117" s="310">
        <f t="shared" si="181"/>
        <v>2853</v>
      </c>
      <c r="EO117" s="308"/>
    </row>
    <row r="118" spans="23:145" ht="13.5" thickBot="1" x14ac:dyDescent="0.25">
      <c r="W118" s="270"/>
      <c r="X118" s="270"/>
      <c r="Y118" s="270"/>
      <c r="Z118" s="270"/>
      <c r="AA118" s="270"/>
      <c r="CL118" s="247"/>
      <c r="DP118" s="408">
        <f t="shared" si="107"/>
        <v>0</v>
      </c>
      <c r="EI118" s="301">
        <v>2014</v>
      </c>
      <c r="EJ118" s="301">
        <v>3448</v>
      </c>
      <c r="EK118" s="301"/>
      <c r="EL118" s="301">
        <v>265</v>
      </c>
      <c r="EM118" s="301">
        <v>210</v>
      </c>
      <c r="EN118" s="310">
        <f t="shared" si="181"/>
        <v>2973</v>
      </c>
      <c r="EO118" s="309"/>
    </row>
    <row r="119" spans="23:145" ht="13.5" thickBot="1" x14ac:dyDescent="0.25">
      <c r="W119" s="270"/>
      <c r="X119" s="270"/>
      <c r="Y119" s="270"/>
      <c r="Z119" s="270"/>
      <c r="AA119" s="270"/>
      <c r="CL119" s="247"/>
      <c r="DP119" s="408">
        <f t="shared" si="107"/>
        <v>0</v>
      </c>
      <c r="EI119" s="301">
        <v>2015</v>
      </c>
      <c r="EJ119" s="301">
        <v>3716</v>
      </c>
      <c r="EK119" s="301"/>
      <c r="EL119" s="301">
        <v>300</v>
      </c>
      <c r="EM119" s="301">
        <v>225</v>
      </c>
      <c r="EN119" s="310">
        <f t="shared" si="181"/>
        <v>3191</v>
      </c>
      <c r="EO119" s="308"/>
    </row>
    <row r="120" spans="23:145" ht="13.5" thickBot="1" x14ac:dyDescent="0.25">
      <c r="W120" s="270"/>
      <c r="X120" s="270"/>
      <c r="Y120" s="270"/>
      <c r="Z120" s="270"/>
      <c r="AA120" s="270"/>
      <c r="CL120" s="247"/>
      <c r="DP120" s="408">
        <f t="shared" si="107"/>
        <v>0</v>
      </c>
      <c r="EI120" s="301">
        <v>2016</v>
      </c>
      <c r="EJ120" s="301">
        <v>4029</v>
      </c>
      <c r="EK120" s="301"/>
      <c r="EL120" s="301">
        <v>330</v>
      </c>
      <c r="EM120" s="301">
        <v>230</v>
      </c>
      <c r="EN120" s="310">
        <f t="shared" si="181"/>
        <v>3469</v>
      </c>
      <c r="EO120" s="309"/>
    </row>
    <row r="121" spans="23:145" ht="13.5" thickBot="1" x14ac:dyDescent="0.25">
      <c r="CL121" s="247"/>
      <c r="DP121" s="408">
        <f t="shared" si="107"/>
        <v>0</v>
      </c>
      <c r="EI121" s="301">
        <v>2017</v>
      </c>
      <c r="EJ121" s="301">
        <v>4313</v>
      </c>
      <c r="EK121" s="301"/>
      <c r="EL121" s="301">
        <v>355</v>
      </c>
      <c r="EM121" s="301">
        <v>240</v>
      </c>
      <c r="EN121" s="310">
        <f t="shared" si="181"/>
        <v>3718</v>
      </c>
      <c r="EO121" s="308"/>
    </row>
    <row r="122" spans="23:145" ht="13.5" thickBot="1" x14ac:dyDescent="0.25">
      <c r="CL122" s="247"/>
      <c r="DP122" s="408">
        <f t="shared" si="107"/>
        <v>0</v>
      </c>
      <c r="EI122" s="301">
        <v>2018</v>
      </c>
      <c r="EJ122" s="301">
        <v>4642</v>
      </c>
      <c r="EK122" s="301"/>
      <c r="EL122" s="301">
        <v>380</v>
      </c>
      <c r="EM122" s="301">
        <v>255</v>
      </c>
      <c r="EN122" s="310">
        <f t="shared" si="181"/>
        <v>4007</v>
      </c>
      <c r="EO122" s="309"/>
    </row>
    <row r="123" spans="23:145" x14ac:dyDescent="0.2">
      <c r="DP123" s="408">
        <f t="shared" si="107"/>
        <v>0</v>
      </c>
      <c r="EO123" s="308"/>
    </row>
    <row r="124" spans="23:145" x14ac:dyDescent="0.2">
      <c r="DP124" s="408">
        <f t="shared" si="107"/>
        <v>0</v>
      </c>
      <c r="EO124" s="309"/>
    </row>
    <row r="125" spans="23:145" x14ac:dyDescent="0.2">
      <c r="DP125" s="408">
        <f t="shared" si="107"/>
        <v>0</v>
      </c>
      <c r="EO125" s="308"/>
    </row>
    <row r="126" spans="23:145" x14ac:dyDescent="0.2">
      <c r="DP126" s="408">
        <f t="shared" si="107"/>
        <v>0</v>
      </c>
      <c r="EO126" s="309"/>
    </row>
    <row r="127" spans="23:145" x14ac:dyDescent="0.2">
      <c r="DP127" s="408">
        <f t="shared" si="107"/>
        <v>0</v>
      </c>
      <c r="EO127" s="308"/>
    </row>
    <row r="128" spans="23:145" x14ac:dyDescent="0.2">
      <c r="DP128" s="408">
        <f t="shared" si="107"/>
        <v>0</v>
      </c>
      <c r="EO128" s="308"/>
    </row>
    <row r="129" spans="120:146" x14ac:dyDescent="0.2">
      <c r="DP129" s="408">
        <f t="shared" si="107"/>
        <v>0</v>
      </c>
      <c r="EO129" s="308"/>
    </row>
    <row r="130" spans="120:146" x14ac:dyDescent="0.2">
      <c r="DP130" s="408">
        <f t="shared" si="107"/>
        <v>0</v>
      </c>
      <c r="EO130" s="308"/>
    </row>
    <row r="131" spans="120:146" x14ac:dyDescent="0.2">
      <c r="DP131" s="408">
        <f t="shared" si="107"/>
        <v>0</v>
      </c>
      <c r="EO131" s="308"/>
    </row>
    <row r="132" spans="120:146" x14ac:dyDescent="0.2">
      <c r="DP132" s="408">
        <f t="shared" si="107"/>
        <v>0</v>
      </c>
      <c r="EO132" s="308"/>
    </row>
    <row r="133" spans="120:146" x14ac:dyDescent="0.2">
      <c r="DP133" s="408">
        <f t="shared" si="107"/>
        <v>0</v>
      </c>
      <c r="EO133" s="308"/>
    </row>
    <row r="134" spans="120:146" x14ac:dyDescent="0.2">
      <c r="DP134" s="408">
        <f t="shared" si="107"/>
        <v>0</v>
      </c>
      <c r="EO134" s="308"/>
    </row>
    <row r="135" spans="120:146" x14ac:dyDescent="0.2">
      <c r="DP135" s="408">
        <f t="shared" si="107"/>
        <v>0</v>
      </c>
      <c r="EO135" s="308"/>
    </row>
    <row r="136" spans="120:146" x14ac:dyDescent="0.2">
      <c r="DP136" s="408">
        <f t="shared" si="107"/>
        <v>0</v>
      </c>
      <c r="EO136" s="308"/>
    </row>
    <row r="137" spans="120:146" x14ac:dyDescent="0.2">
      <c r="DP137" s="408">
        <f t="shared" si="107"/>
        <v>0</v>
      </c>
      <c r="EO137" s="308"/>
    </row>
    <row r="138" spans="120:146" x14ac:dyDescent="0.2">
      <c r="DP138" s="408">
        <f t="shared" si="107"/>
        <v>0</v>
      </c>
      <c r="EO138" s="308"/>
    </row>
    <row r="139" spans="120:146" x14ac:dyDescent="0.2">
      <c r="DP139" s="408">
        <f t="shared" si="107"/>
        <v>0</v>
      </c>
      <c r="EO139" s="308"/>
    </row>
    <row r="140" spans="120:146" x14ac:dyDescent="0.2">
      <c r="DP140" s="408">
        <f t="shared" si="107"/>
        <v>0</v>
      </c>
      <c r="EO140" s="308"/>
    </row>
    <row r="141" spans="120:146" x14ac:dyDescent="0.2">
      <c r="EO141" s="308"/>
      <c r="EP141" s="39">
        <f>3553-3575</f>
        <v>-22</v>
      </c>
    </row>
    <row r="142" spans="120:146" x14ac:dyDescent="0.2">
      <c r="EO142" s="308"/>
      <c r="EP142" s="39">
        <f>6+7+1+6+2+2</f>
        <v>24</v>
      </c>
    </row>
    <row r="143" spans="120:146" x14ac:dyDescent="0.2">
      <c r="EO143" s="308"/>
    </row>
    <row r="144" spans="120:146" x14ac:dyDescent="0.2">
      <c r="EO144" s="308"/>
    </row>
    <row r="145" spans="145:145" x14ac:dyDescent="0.2">
      <c r="EO145" s="308"/>
    </row>
    <row r="146" spans="145:145" x14ac:dyDescent="0.2">
      <c r="EO146" s="308"/>
    </row>
    <row r="147" spans="145:145" x14ac:dyDescent="0.2">
      <c r="EO147" s="308"/>
    </row>
    <row r="148" spans="145:145" x14ac:dyDescent="0.2">
      <c r="EO148" s="308"/>
    </row>
    <row r="149" spans="145:145" x14ac:dyDescent="0.2">
      <c r="EO149" s="308"/>
    </row>
    <row r="150" spans="145:145" x14ac:dyDescent="0.2">
      <c r="EO150" s="309"/>
    </row>
    <row r="151" spans="145:145" x14ac:dyDescent="0.2">
      <c r="EO151" s="309"/>
    </row>
    <row r="152" spans="145:145" x14ac:dyDescent="0.2">
      <c r="EO152" s="309"/>
    </row>
    <row r="153" spans="145:145" x14ac:dyDescent="0.2">
      <c r="EO153" s="309"/>
    </row>
    <row r="154" spans="145:145" x14ac:dyDescent="0.2">
      <c r="EO154" s="309"/>
    </row>
    <row r="155" spans="145:145" x14ac:dyDescent="0.2">
      <c r="EO155" s="240"/>
    </row>
    <row r="156" spans="145:145" x14ac:dyDescent="0.2">
      <c r="EO156" s="240"/>
    </row>
    <row r="157" spans="145:145" x14ac:dyDescent="0.2">
      <c r="EO157" s="311"/>
    </row>
    <row r="158" spans="145:145" x14ac:dyDescent="0.2">
      <c r="EO158" s="240"/>
    </row>
    <row r="159" spans="145:145" x14ac:dyDescent="0.2">
      <c r="EO159" s="240"/>
    </row>
    <row r="160" spans="145:145" x14ac:dyDescent="0.2">
      <c r="EO160" s="240"/>
    </row>
    <row r="161" spans="145:145" x14ac:dyDescent="0.2">
      <c r="EO161" s="240"/>
    </row>
    <row r="162" spans="145:145" x14ac:dyDescent="0.2">
      <c r="EO162" s="240"/>
    </row>
    <row r="163" spans="145:145" x14ac:dyDescent="0.2">
      <c r="EO163" s="240"/>
    </row>
    <row r="164" spans="145:145" x14ac:dyDescent="0.2">
      <c r="EO164" s="240"/>
    </row>
    <row r="165" spans="145:145" x14ac:dyDescent="0.2">
      <c r="EO165" s="240"/>
    </row>
    <row r="166" spans="145:145" x14ac:dyDescent="0.2">
      <c r="EO166" s="240"/>
    </row>
    <row r="167" spans="145:145" x14ac:dyDescent="0.2">
      <c r="EO167" s="240"/>
    </row>
    <row r="168" spans="145:145" x14ac:dyDescent="0.2">
      <c r="EO168" s="240"/>
    </row>
    <row r="169" spans="145:145" x14ac:dyDescent="0.2">
      <c r="EO169" s="240"/>
    </row>
    <row r="170" spans="145:145" x14ac:dyDescent="0.2">
      <c r="EO170" s="240"/>
    </row>
    <row r="171" spans="145:145" x14ac:dyDescent="0.2">
      <c r="EO171" s="240"/>
    </row>
    <row r="172" spans="145:145" x14ac:dyDescent="0.2">
      <c r="EO172" s="240"/>
    </row>
    <row r="173" spans="145:145" x14ac:dyDescent="0.2">
      <c r="EO173" s="240"/>
    </row>
    <row r="174" spans="145:145" x14ac:dyDescent="0.2">
      <c r="EO174" s="240"/>
    </row>
    <row r="175" spans="145:145" x14ac:dyDescent="0.2">
      <c r="EO175" s="240"/>
    </row>
    <row r="176" spans="145:145" x14ac:dyDescent="0.2">
      <c r="EO176" s="240"/>
    </row>
    <row r="177" spans="145:145" x14ac:dyDescent="0.2">
      <c r="EO177" s="240"/>
    </row>
    <row r="178" spans="145:145" x14ac:dyDescent="0.2">
      <c r="EO178" s="240"/>
    </row>
    <row r="179" spans="145:145" x14ac:dyDescent="0.2">
      <c r="EO179" s="240"/>
    </row>
    <row r="180" spans="145:145" x14ac:dyDescent="0.2">
      <c r="EO180" s="240"/>
    </row>
    <row r="181" spans="145:145" x14ac:dyDescent="0.2">
      <c r="EO181" s="240"/>
    </row>
    <row r="182" spans="145:145" x14ac:dyDescent="0.2">
      <c r="EO182" s="240"/>
    </row>
    <row r="183" spans="145:145" x14ac:dyDescent="0.2">
      <c r="EO183" s="240"/>
    </row>
    <row r="184" spans="145:145" x14ac:dyDescent="0.2">
      <c r="EO184" s="240"/>
    </row>
    <row r="185" spans="145:145" x14ac:dyDescent="0.2">
      <c r="EO185" s="240"/>
    </row>
    <row r="186" spans="145:145" x14ac:dyDescent="0.2">
      <c r="EO186" s="240"/>
    </row>
    <row r="187" spans="145:145" x14ac:dyDescent="0.2">
      <c r="EO187" s="240"/>
    </row>
    <row r="188" spans="145:145" x14ac:dyDescent="0.2">
      <c r="EO188" s="240"/>
    </row>
    <row r="189" spans="145:145" x14ac:dyDescent="0.2">
      <c r="EO189" s="240"/>
    </row>
    <row r="190" spans="145:145" x14ac:dyDescent="0.2">
      <c r="EO190" s="240"/>
    </row>
    <row r="191" spans="145:145" x14ac:dyDescent="0.2">
      <c r="EO191" s="240"/>
    </row>
  </sheetData>
  <sheetProtection algorithmName="SHA-512" hashValue="VhsywlmsbqhAxkferW3f0aV75aBlW/ZPbylzTY2ZsWKG8LBxojSjl0eQWubqrbDpRXrVvnP3FwDWqO31YTrnDg==" saltValue="UprLyJF2i/qtsOE9E1SPeg==" spinCount="100000" sheet="1" objects="1" scenarios="1"/>
  <mergeCells count="73">
    <mergeCell ref="EP13:ER13"/>
    <mergeCell ref="FA14:FE14"/>
    <mergeCell ref="FF13:FJ13"/>
    <mergeCell ref="FK13:FO13"/>
    <mergeCell ref="FP13:FT13"/>
    <mergeCell ref="FU15:FY15"/>
    <mergeCell ref="EP14:ER14"/>
    <mergeCell ref="FA15:FE15"/>
    <mergeCell ref="FF15:FJ15"/>
    <mergeCell ref="FK15:FO15"/>
    <mergeCell ref="FP15:FT15"/>
    <mergeCell ref="FF14:FJ14"/>
    <mergeCell ref="FK14:FO14"/>
    <mergeCell ref="FP14:FT14"/>
    <mergeCell ref="FU14:FY14"/>
    <mergeCell ref="FA12:FE12"/>
    <mergeCell ref="EP12:ER12"/>
    <mergeCell ref="FP10:FT10"/>
    <mergeCell ref="FU10:FY10"/>
    <mergeCell ref="FU13:FY13"/>
    <mergeCell ref="FA13:FE13"/>
    <mergeCell ref="FF12:FJ12"/>
    <mergeCell ref="FK12:FO12"/>
    <mergeCell ref="FP12:FT12"/>
    <mergeCell ref="FU12:FY12"/>
    <mergeCell ref="FA10:FE10"/>
    <mergeCell ref="FP11:FT11"/>
    <mergeCell ref="FU11:FY11"/>
    <mergeCell ref="EP10:ER10"/>
    <mergeCell ref="FA11:FE11"/>
    <mergeCell ref="FF10:FJ10"/>
    <mergeCell ref="FK10:FO10"/>
    <mergeCell ref="FF11:FJ11"/>
    <mergeCell ref="FK11:FO11"/>
    <mergeCell ref="EP11:ER11"/>
    <mergeCell ref="FU8:FY8"/>
    <mergeCell ref="EP8:ER8"/>
    <mergeCell ref="FA9:FE9"/>
    <mergeCell ref="FF9:FJ9"/>
    <mergeCell ref="FK9:FO9"/>
    <mergeCell ref="FP9:FT9"/>
    <mergeCell ref="FU9:FY9"/>
    <mergeCell ref="FA8:FE8"/>
    <mergeCell ref="FP8:FT8"/>
    <mergeCell ref="FF8:FJ8"/>
    <mergeCell ref="FK8:FO8"/>
    <mergeCell ref="EP9:ER9"/>
    <mergeCell ref="DK6:DP6"/>
    <mergeCell ref="CM6:CR6"/>
    <mergeCell ref="CS6:CX6"/>
    <mergeCell ref="CY6:DD6"/>
    <mergeCell ref="DE6:DJ6"/>
    <mergeCell ref="V6:Z6"/>
    <mergeCell ref="AA6:AE6"/>
    <mergeCell ref="AF6:AJ6"/>
    <mergeCell ref="AC99:AT99"/>
    <mergeCell ref="AK6:AO6"/>
    <mergeCell ref="BO4:EN4"/>
    <mergeCell ref="BO1:EN1"/>
    <mergeCell ref="BO2:EN2"/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DQ6:DV6"/>
    <mergeCell ref="DW6:EB6"/>
    <mergeCell ref="EC6:EH6"/>
    <mergeCell ref="CG6:CL6"/>
  </mergeCells>
  <phoneticPr fontId="0" type="noConversion"/>
  <conditionalFormatting sqref="X98:X65549 W113:AA120 V82:DO96 V77:Z78 X72:X96 V72:W65549 V69:EO71 EQ69:EX65549 EP82:EP65549 V3:EX3 EO1:EX2 BO1:BO2 AU4:BN4 EO4:EX4 V6:EX68 EP5:EX5 Y141:EO65549 Y73:EM76 V72:EM72 EN72:EO77 DQ77:EM77 Y77:DP140 DQ78:EO140">
    <cfRule type="cellIs" dxfId="13" priority="29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1"/>
  <sheetViews>
    <sheetView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F38" sqref="F38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4" customWidth="1"/>
    <col min="13" max="24" width="5" customWidth="1"/>
    <col min="25" max="25" width="5" bestFit="1" customWidth="1"/>
    <col min="26" max="26" width="5" customWidth="1"/>
    <col min="27" max="27" width="5.42578125" customWidth="1"/>
    <col min="28" max="28" width="7.140625" customWidth="1"/>
  </cols>
  <sheetData>
    <row r="1" spans="1:29" x14ac:dyDescent="0.2">
      <c r="N1" t="s">
        <v>0</v>
      </c>
    </row>
    <row r="2" spans="1:29" x14ac:dyDescent="0.2">
      <c r="N2" t="s">
        <v>1</v>
      </c>
    </row>
    <row r="4" spans="1:29" x14ac:dyDescent="0.2">
      <c r="C4" s="470" t="s">
        <v>214</v>
      </c>
      <c r="D4" s="471"/>
      <c r="E4" s="471"/>
      <c r="F4" s="471"/>
      <c r="G4" s="471"/>
      <c r="H4" s="471"/>
      <c r="I4" s="471"/>
      <c r="J4" s="471"/>
      <c r="K4" s="471"/>
      <c r="L4" s="471"/>
      <c r="M4" s="471"/>
      <c r="N4" s="471"/>
      <c r="O4" s="471"/>
      <c r="P4" s="471"/>
      <c r="Q4" s="471"/>
      <c r="R4" s="471"/>
      <c r="S4" s="471"/>
      <c r="T4" s="471"/>
      <c r="U4" s="471"/>
      <c r="V4" s="471"/>
      <c r="W4" s="471"/>
      <c r="X4" s="471"/>
      <c r="Y4" s="471"/>
      <c r="Z4" s="471"/>
      <c r="AA4" s="471"/>
    </row>
    <row r="6" spans="1:29" s="345" customFormat="1" ht="147.75" customHeight="1" x14ac:dyDescent="0.2">
      <c r="A6" s="271"/>
      <c r="B6" s="271" t="s">
        <v>118</v>
      </c>
      <c r="C6" s="346" t="s">
        <v>218</v>
      </c>
      <c r="D6" s="346" t="s">
        <v>219</v>
      </c>
      <c r="E6" s="346" t="s">
        <v>209</v>
      </c>
      <c r="F6" s="346" t="s">
        <v>208</v>
      </c>
      <c r="G6" s="346" t="s">
        <v>112</v>
      </c>
      <c r="H6" s="346" t="s">
        <v>207</v>
      </c>
      <c r="I6" s="346" t="s">
        <v>197</v>
      </c>
      <c r="J6" s="346" t="s">
        <v>206</v>
      </c>
      <c r="K6" s="346" t="s">
        <v>205</v>
      </c>
      <c r="L6" s="347" t="s">
        <v>186</v>
      </c>
      <c r="M6" s="348" t="s">
        <v>209</v>
      </c>
      <c r="N6" s="348" t="s">
        <v>208</v>
      </c>
      <c r="O6" s="348" t="s">
        <v>112</v>
      </c>
      <c r="P6" s="348" t="s">
        <v>207</v>
      </c>
      <c r="Q6" s="348" t="s">
        <v>196</v>
      </c>
      <c r="R6" s="348" t="s">
        <v>206</v>
      </c>
      <c r="S6" s="348" t="s">
        <v>205</v>
      </c>
      <c r="T6" s="348" t="s">
        <v>220</v>
      </c>
      <c r="U6" s="348" t="s">
        <v>221</v>
      </c>
      <c r="V6" s="348" t="s">
        <v>168</v>
      </c>
      <c r="W6" s="348" t="s">
        <v>222</v>
      </c>
      <c r="X6" s="348" t="s">
        <v>223</v>
      </c>
      <c r="Y6" s="349" t="s">
        <v>186</v>
      </c>
      <c r="Z6" s="348" t="s">
        <v>226</v>
      </c>
      <c r="AA6" s="271" t="s">
        <v>12</v>
      </c>
    </row>
    <row r="7" spans="1:29" x14ac:dyDescent="0.2">
      <c r="A7">
        <v>2</v>
      </c>
      <c r="B7" s="293" t="s">
        <v>59</v>
      </c>
      <c r="C7" s="341">
        <v>251</v>
      </c>
      <c r="D7" s="341">
        <v>364</v>
      </c>
      <c r="E7" s="341">
        <v>327</v>
      </c>
      <c r="F7" s="341">
        <v>154</v>
      </c>
      <c r="G7" s="341">
        <v>868</v>
      </c>
      <c r="H7" s="341">
        <v>352</v>
      </c>
      <c r="I7" s="341">
        <v>328</v>
      </c>
      <c r="J7" s="341">
        <v>162</v>
      </c>
      <c r="K7" s="341"/>
      <c r="L7" s="342">
        <f t="shared" ref="L7:L29" si="0">SUM(C7:K7)</f>
        <v>2806</v>
      </c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4">
        <f t="shared" ref="Y7:Y29" si="1">SUM(M7:X7)</f>
        <v>0</v>
      </c>
      <c r="Z7" s="283"/>
      <c r="AA7" s="284">
        <v>2806</v>
      </c>
      <c r="AB7" t="str">
        <f>+B7</f>
        <v>Feb-Jun 2002</v>
      </c>
      <c r="AC7">
        <f>+A7</f>
        <v>2</v>
      </c>
    </row>
    <row r="8" spans="1:29" x14ac:dyDescent="0.2">
      <c r="A8">
        <v>3</v>
      </c>
      <c r="B8" s="292" t="s">
        <v>60</v>
      </c>
      <c r="C8" s="272">
        <v>252</v>
      </c>
      <c r="D8" s="272">
        <v>405</v>
      </c>
      <c r="E8" s="272">
        <v>355</v>
      </c>
      <c r="F8" s="272">
        <v>150</v>
      </c>
      <c r="G8" s="272">
        <v>953</v>
      </c>
      <c r="H8" s="272">
        <v>391</v>
      </c>
      <c r="I8" s="272">
        <v>420</v>
      </c>
      <c r="J8" s="272">
        <v>190</v>
      </c>
      <c r="K8" s="272"/>
      <c r="L8" s="275">
        <f t="shared" si="0"/>
        <v>3116</v>
      </c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6">
        <f t="shared" si="1"/>
        <v>0</v>
      </c>
      <c r="Z8" s="283"/>
      <c r="AA8" s="284">
        <v>3116</v>
      </c>
      <c r="AB8" t="str">
        <f t="shared" ref="AB8:AB53" si="2">+B8</f>
        <v>Ago-Dic 2002</v>
      </c>
      <c r="AC8">
        <f t="shared" ref="AC8:AC53" si="3">+A8</f>
        <v>3</v>
      </c>
    </row>
    <row r="9" spans="1:29" x14ac:dyDescent="0.2">
      <c r="A9">
        <v>4</v>
      </c>
      <c r="B9" s="293" t="s">
        <v>61</v>
      </c>
      <c r="C9" s="272">
        <v>207</v>
      </c>
      <c r="D9" s="272">
        <v>387</v>
      </c>
      <c r="E9" s="272">
        <v>315</v>
      </c>
      <c r="F9" s="272">
        <v>143</v>
      </c>
      <c r="G9" s="272">
        <v>757</v>
      </c>
      <c r="H9" s="272">
        <v>362</v>
      </c>
      <c r="I9" s="272">
        <v>391</v>
      </c>
      <c r="J9" s="272">
        <v>188</v>
      </c>
      <c r="K9" s="272"/>
      <c r="L9" s="275">
        <f t="shared" si="0"/>
        <v>2750</v>
      </c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3"/>
      <c r="Y9" s="276">
        <f t="shared" si="1"/>
        <v>0</v>
      </c>
      <c r="Z9" s="283"/>
      <c r="AA9" s="284">
        <v>2750</v>
      </c>
      <c r="AB9" t="str">
        <f t="shared" si="2"/>
        <v>Feb-Jun 2003</v>
      </c>
      <c r="AC9">
        <f t="shared" si="3"/>
        <v>4</v>
      </c>
    </row>
    <row r="10" spans="1:29" x14ac:dyDescent="0.2">
      <c r="A10">
        <v>5</v>
      </c>
      <c r="B10" s="292" t="s">
        <v>62</v>
      </c>
      <c r="C10" s="272">
        <v>214</v>
      </c>
      <c r="D10" s="272">
        <v>478</v>
      </c>
      <c r="E10" s="272">
        <v>344</v>
      </c>
      <c r="F10" s="272">
        <v>149</v>
      </c>
      <c r="G10" s="272">
        <v>823</v>
      </c>
      <c r="H10" s="272">
        <v>384</v>
      </c>
      <c r="I10" s="272">
        <v>419</v>
      </c>
      <c r="J10" s="272">
        <v>202</v>
      </c>
      <c r="K10" s="272"/>
      <c r="L10" s="275">
        <f t="shared" si="0"/>
        <v>3013</v>
      </c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Y10" s="276">
        <f t="shared" si="1"/>
        <v>0</v>
      </c>
      <c r="Z10" s="283"/>
      <c r="AA10" s="284">
        <v>3013</v>
      </c>
      <c r="AB10" t="str">
        <f t="shared" si="2"/>
        <v>Ago-Dic 2003</v>
      </c>
      <c r="AC10">
        <f t="shared" si="3"/>
        <v>5</v>
      </c>
    </row>
    <row r="11" spans="1:29" x14ac:dyDescent="0.2">
      <c r="A11">
        <v>6</v>
      </c>
      <c r="B11" s="293" t="s">
        <v>63</v>
      </c>
      <c r="C11" s="272">
        <v>179</v>
      </c>
      <c r="D11" s="272">
        <v>358</v>
      </c>
      <c r="E11" s="272">
        <v>277</v>
      </c>
      <c r="F11" s="272">
        <v>111</v>
      </c>
      <c r="G11" s="272">
        <v>674</v>
      </c>
      <c r="H11" s="272">
        <v>342</v>
      </c>
      <c r="I11" s="272">
        <v>380</v>
      </c>
      <c r="J11" s="272">
        <v>181</v>
      </c>
      <c r="K11" s="272"/>
      <c r="L11" s="275">
        <f t="shared" si="0"/>
        <v>2502</v>
      </c>
      <c r="M11" s="273"/>
      <c r="N11" s="273"/>
      <c r="O11" s="273"/>
      <c r="P11" s="273"/>
      <c r="Q11" s="273"/>
      <c r="R11" s="273"/>
      <c r="S11" s="273"/>
      <c r="T11" s="273"/>
      <c r="U11" s="273"/>
      <c r="V11" s="273"/>
      <c r="W11" s="273"/>
      <c r="X11" s="273"/>
      <c r="Y11" s="276">
        <f t="shared" si="1"/>
        <v>0</v>
      </c>
      <c r="Z11" s="283"/>
      <c r="AA11" s="284">
        <v>2502</v>
      </c>
      <c r="AB11" t="str">
        <f t="shared" si="2"/>
        <v>Feb-Jun 2004</v>
      </c>
      <c r="AC11">
        <f t="shared" si="3"/>
        <v>6</v>
      </c>
    </row>
    <row r="12" spans="1:29" x14ac:dyDescent="0.2">
      <c r="A12">
        <v>7</v>
      </c>
      <c r="B12" s="292" t="s">
        <v>64</v>
      </c>
      <c r="C12" s="272">
        <v>209</v>
      </c>
      <c r="D12" s="272">
        <v>411</v>
      </c>
      <c r="E12" s="272">
        <v>329</v>
      </c>
      <c r="F12" s="272">
        <v>139</v>
      </c>
      <c r="G12" s="272">
        <v>712</v>
      </c>
      <c r="H12" s="272">
        <v>348</v>
      </c>
      <c r="I12" s="272">
        <v>408</v>
      </c>
      <c r="J12" s="272">
        <v>231</v>
      </c>
      <c r="K12" s="272">
        <v>92</v>
      </c>
      <c r="L12" s="275">
        <f t="shared" si="0"/>
        <v>2879</v>
      </c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6">
        <f t="shared" si="1"/>
        <v>0</v>
      </c>
      <c r="Z12" s="283"/>
      <c r="AA12" s="284">
        <v>2879</v>
      </c>
      <c r="AB12" t="str">
        <f t="shared" si="2"/>
        <v>Ago-Dic 2004</v>
      </c>
      <c r="AC12">
        <f t="shared" si="3"/>
        <v>7</v>
      </c>
    </row>
    <row r="13" spans="1:29" x14ac:dyDescent="0.2">
      <c r="A13">
        <v>8</v>
      </c>
      <c r="B13" s="293" t="s">
        <v>65</v>
      </c>
      <c r="C13" s="272">
        <v>166</v>
      </c>
      <c r="D13" s="272">
        <v>329</v>
      </c>
      <c r="E13" s="272">
        <v>260</v>
      </c>
      <c r="F13" s="272">
        <v>122</v>
      </c>
      <c r="G13" s="272">
        <v>583</v>
      </c>
      <c r="H13" s="272">
        <v>283</v>
      </c>
      <c r="I13" s="272">
        <v>303</v>
      </c>
      <c r="J13" s="272">
        <v>189</v>
      </c>
      <c r="K13" s="272">
        <v>84</v>
      </c>
      <c r="L13" s="275">
        <f t="shared" si="0"/>
        <v>2319</v>
      </c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6">
        <f t="shared" si="1"/>
        <v>0</v>
      </c>
      <c r="Z13" s="283"/>
      <c r="AA13" s="284">
        <v>2319</v>
      </c>
      <c r="AB13" t="str">
        <f t="shared" si="2"/>
        <v>Feb-Jun 2005</v>
      </c>
      <c r="AC13">
        <f t="shared" si="3"/>
        <v>8</v>
      </c>
    </row>
    <row r="14" spans="1:29" x14ac:dyDescent="0.2">
      <c r="A14">
        <v>9</v>
      </c>
      <c r="B14" s="292" t="s">
        <v>66</v>
      </c>
      <c r="C14" s="272">
        <v>181</v>
      </c>
      <c r="D14" s="272">
        <v>369</v>
      </c>
      <c r="E14" s="272">
        <v>286</v>
      </c>
      <c r="F14" s="272">
        <v>150</v>
      </c>
      <c r="G14" s="272">
        <v>651</v>
      </c>
      <c r="H14" s="272">
        <v>301</v>
      </c>
      <c r="I14" s="272">
        <v>379</v>
      </c>
      <c r="J14" s="272">
        <v>230</v>
      </c>
      <c r="K14" s="272">
        <v>292</v>
      </c>
      <c r="L14" s="275">
        <f t="shared" si="0"/>
        <v>2839</v>
      </c>
      <c r="M14" s="273"/>
      <c r="N14" s="273"/>
      <c r="O14" s="273"/>
      <c r="P14" s="273"/>
      <c r="Q14" s="273"/>
      <c r="R14" s="273"/>
      <c r="S14" s="273"/>
      <c r="T14" s="273"/>
      <c r="U14" s="273"/>
      <c r="V14" s="273"/>
      <c r="W14" s="273"/>
      <c r="X14" s="273"/>
      <c r="Y14" s="276">
        <f t="shared" si="1"/>
        <v>0</v>
      </c>
      <c r="Z14" s="283"/>
      <c r="AA14" s="284">
        <v>2839</v>
      </c>
      <c r="AB14" t="str">
        <f t="shared" si="2"/>
        <v>Ago-Dic 2005</v>
      </c>
      <c r="AC14">
        <f t="shared" si="3"/>
        <v>9</v>
      </c>
    </row>
    <row r="15" spans="1:29" x14ac:dyDescent="0.2">
      <c r="A15">
        <v>10</v>
      </c>
      <c r="B15" s="293" t="s">
        <v>67</v>
      </c>
      <c r="C15" s="272">
        <v>158</v>
      </c>
      <c r="D15" s="272">
        <v>296</v>
      </c>
      <c r="E15" s="272">
        <v>235</v>
      </c>
      <c r="F15" s="272">
        <v>135</v>
      </c>
      <c r="G15" s="272">
        <v>533</v>
      </c>
      <c r="H15" s="272">
        <v>253</v>
      </c>
      <c r="I15" s="272">
        <v>297</v>
      </c>
      <c r="J15" s="272">
        <v>195</v>
      </c>
      <c r="K15" s="272">
        <v>258</v>
      </c>
      <c r="L15" s="275">
        <f t="shared" si="0"/>
        <v>2360</v>
      </c>
      <c r="M15" s="273"/>
      <c r="N15" s="273"/>
      <c r="O15" s="273"/>
      <c r="P15" s="273"/>
      <c r="Q15" s="273"/>
      <c r="R15" s="273"/>
      <c r="S15" s="273"/>
      <c r="T15" s="273"/>
      <c r="U15" s="273"/>
      <c r="V15" s="273"/>
      <c r="W15" s="273"/>
      <c r="X15" s="273"/>
      <c r="Y15" s="276">
        <f t="shared" si="1"/>
        <v>0</v>
      </c>
      <c r="Z15" s="283"/>
      <c r="AA15" s="284">
        <v>2360</v>
      </c>
      <c r="AB15" t="str">
        <f t="shared" si="2"/>
        <v>Feb-Jun 2006</v>
      </c>
      <c r="AC15">
        <f t="shared" si="3"/>
        <v>10</v>
      </c>
    </row>
    <row r="16" spans="1:29" x14ac:dyDescent="0.2">
      <c r="A16">
        <v>11</v>
      </c>
      <c r="B16" s="292" t="s">
        <v>68</v>
      </c>
      <c r="C16" s="272">
        <v>184</v>
      </c>
      <c r="D16" s="272">
        <v>342</v>
      </c>
      <c r="E16" s="272">
        <v>248</v>
      </c>
      <c r="F16" s="272">
        <v>155</v>
      </c>
      <c r="G16" s="272">
        <v>595</v>
      </c>
      <c r="H16" s="272">
        <v>271</v>
      </c>
      <c r="I16" s="272">
        <v>366</v>
      </c>
      <c r="J16" s="272">
        <v>228</v>
      </c>
      <c r="K16" s="272">
        <v>422</v>
      </c>
      <c r="L16" s="275">
        <f t="shared" si="0"/>
        <v>2811</v>
      </c>
      <c r="M16" s="273"/>
      <c r="N16" s="273"/>
      <c r="O16" s="273"/>
      <c r="P16" s="273"/>
      <c r="Q16" s="273"/>
      <c r="R16" s="273"/>
      <c r="S16" s="273"/>
      <c r="T16" s="273"/>
      <c r="U16" s="273"/>
      <c r="V16" s="273"/>
      <c r="W16" s="273"/>
      <c r="X16" s="273"/>
      <c r="Y16" s="276">
        <f t="shared" si="1"/>
        <v>0</v>
      </c>
      <c r="Z16" s="283"/>
      <c r="AA16" s="284">
        <v>2811</v>
      </c>
      <c r="AB16" t="str">
        <f t="shared" si="2"/>
        <v>Ago-Dic 2006</v>
      </c>
      <c r="AC16">
        <f t="shared" si="3"/>
        <v>11</v>
      </c>
    </row>
    <row r="17" spans="1:29" ht="13.5" thickBot="1" x14ac:dyDescent="0.25">
      <c r="A17">
        <v>12</v>
      </c>
      <c r="B17" s="294" t="s">
        <v>75</v>
      </c>
      <c r="C17" s="285">
        <v>152</v>
      </c>
      <c r="D17" s="285">
        <v>272</v>
      </c>
      <c r="E17" s="285">
        <v>213</v>
      </c>
      <c r="F17" s="285">
        <v>127</v>
      </c>
      <c r="G17" s="285">
        <v>485</v>
      </c>
      <c r="H17" s="285">
        <v>267</v>
      </c>
      <c r="I17" s="285">
        <v>273</v>
      </c>
      <c r="J17" s="285">
        <v>209</v>
      </c>
      <c r="K17" s="285">
        <v>387</v>
      </c>
      <c r="L17" s="286">
        <f t="shared" si="0"/>
        <v>2385</v>
      </c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8">
        <f t="shared" si="1"/>
        <v>0</v>
      </c>
      <c r="Z17" s="289"/>
      <c r="AA17" s="290">
        <v>2385</v>
      </c>
      <c r="AB17" t="str">
        <f t="shared" si="2"/>
        <v>Feb-Jun 2007</v>
      </c>
      <c r="AC17">
        <f t="shared" si="3"/>
        <v>12</v>
      </c>
    </row>
    <row r="18" spans="1:29" x14ac:dyDescent="0.2">
      <c r="A18">
        <v>13</v>
      </c>
      <c r="B18" s="291" t="s">
        <v>76</v>
      </c>
      <c r="C18" s="277">
        <v>176</v>
      </c>
      <c r="D18" s="277">
        <v>316</v>
      </c>
      <c r="E18" s="277">
        <v>209</v>
      </c>
      <c r="F18" s="277">
        <v>139</v>
      </c>
      <c r="G18" s="277">
        <v>542</v>
      </c>
      <c r="H18" s="277">
        <v>311</v>
      </c>
      <c r="I18" s="277">
        <v>331</v>
      </c>
      <c r="J18" s="277">
        <v>206</v>
      </c>
      <c r="K18" s="277">
        <v>500</v>
      </c>
      <c r="L18" s="278">
        <f t="shared" si="0"/>
        <v>2730</v>
      </c>
      <c r="M18" s="279"/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80">
        <f t="shared" si="1"/>
        <v>0</v>
      </c>
      <c r="Z18" s="281"/>
      <c r="AA18" s="282">
        <v>2730</v>
      </c>
      <c r="AB18" t="str">
        <f t="shared" si="2"/>
        <v>Ago-Dic 2007</v>
      </c>
      <c r="AC18">
        <f t="shared" si="3"/>
        <v>13</v>
      </c>
    </row>
    <row r="19" spans="1:29" x14ac:dyDescent="0.2">
      <c r="A19">
        <v>14</v>
      </c>
      <c r="B19" s="293" t="s">
        <v>77</v>
      </c>
      <c r="C19" s="272">
        <v>135</v>
      </c>
      <c r="D19" s="272">
        <v>251</v>
      </c>
      <c r="E19" s="272">
        <v>179</v>
      </c>
      <c r="F19" s="272">
        <v>121</v>
      </c>
      <c r="G19" s="272">
        <v>464</v>
      </c>
      <c r="H19" s="272">
        <v>250</v>
      </c>
      <c r="I19" s="272">
        <v>272</v>
      </c>
      <c r="J19" s="272">
        <v>165</v>
      </c>
      <c r="K19" s="272">
        <v>475</v>
      </c>
      <c r="L19" s="275">
        <f t="shared" si="0"/>
        <v>2312</v>
      </c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6">
        <f t="shared" si="1"/>
        <v>0</v>
      </c>
      <c r="Z19" s="283"/>
      <c r="AA19" s="284">
        <v>2312</v>
      </c>
      <c r="AB19" t="str">
        <f t="shared" si="2"/>
        <v>Feb-Jun 2008</v>
      </c>
      <c r="AC19">
        <f t="shared" si="3"/>
        <v>14</v>
      </c>
    </row>
    <row r="20" spans="1:29" x14ac:dyDescent="0.2">
      <c r="A20">
        <v>15</v>
      </c>
      <c r="B20" s="292" t="s">
        <v>78</v>
      </c>
      <c r="C20" s="272">
        <v>170</v>
      </c>
      <c r="D20" s="272">
        <v>273</v>
      </c>
      <c r="E20" s="272">
        <v>183</v>
      </c>
      <c r="F20" s="272">
        <v>151</v>
      </c>
      <c r="G20" s="272">
        <v>604</v>
      </c>
      <c r="H20" s="272">
        <v>245</v>
      </c>
      <c r="I20" s="272">
        <v>308</v>
      </c>
      <c r="J20" s="272">
        <v>207</v>
      </c>
      <c r="K20" s="272">
        <v>548</v>
      </c>
      <c r="L20" s="275">
        <f t="shared" si="0"/>
        <v>2689</v>
      </c>
      <c r="M20" s="273"/>
      <c r="N20" s="273"/>
      <c r="O20" s="273"/>
      <c r="P20" s="273"/>
      <c r="Q20" s="273"/>
      <c r="R20" s="273"/>
      <c r="S20" s="273"/>
      <c r="T20" s="273"/>
      <c r="U20" s="273"/>
      <c r="V20" s="273"/>
      <c r="W20" s="273"/>
      <c r="X20" s="273"/>
      <c r="Y20" s="276">
        <f t="shared" si="1"/>
        <v>0</v>
      </c>
      <c r="Z20" s="283"/>
      <c r="AA20" s="284">
        <v>2689</v>
      </c>
      <c r="AB20" t="str">
        <f t="shared" si="2"/>
        <v>Ago-Dic 2008</v>
      </c>
      <c r="AC20">
        <f t="shared" si="3"/>
        <v>15</v>
      </c>
    </row>
    <row r="21" spans="1:29" x14ac:dyDescent="0.2">
      <c r="A21">
        <v>16</v>
      </c>
      <c r="B21" s="293" t="s">
        <v>79</v>
      </c>
      <c r="C21" s="272">
        <v>146</v>
      </c>
      <c r="D21" s="272">
        <v>231</v>
      </c>
      <c r="E21" s="272">
        <v>133</v>
      </c>
      <c r="F21" s="272">
        <v>124</v>
      </c>
      <c r="G21" s="272">
        <v>552</v>
      </c>
      <c r="H21" s="272">
        <v>213</v>
      </c>
      <c r="I21" s="272">
        <v>258</v>
      </c>
      <c r="J21" s="272">
        <v>158</v>
      </c>
      <c r="K21" s="272">
        <v>482</v>
      </c>
      <c r="L21" s="275">
        <f t="shared" si="0"/>
        <v>2297</v>
      </c>
      <c r="M21" s="273"/>
      <c r="N21" s="273"/>
      <c r="O21" s="273"/>
      <c r="P21" s="273"/>
      <c r="Q21" s="273"/>
      <c r="R21" s="273"/>
      <c r="S21" s="273"/>
      <c r="T21" s="273"/>
      <c r="U21" s="273"/>
      <c r="V21" s="273"/>
      <c r="W21" s="273"/>
      <c r="X21" s="273"/>
      <c r="Y21" s="276">
        <f t="shared" si="1"/>
        <v>0</v>
      </c>
      <c r="Z21" s="283"/>
      <c r="AA21" s="284">
        <v>2297</v>
      </c>
      <c r="AB21" t="str">
        <f t="shared" si="2"/>
        <v>Feb-Jun 2009</v>
      </c>
      <c r="AC21">
        <f t="shared" si="3"/>
        <v>16</v>
      </c>
    </row>
    <row r="22" spans="1:29" x14ac:dyDescent="0.2">
      <c r="A22">
        <v>17</v>
      </c>
      <c r="B22" s="292" t="s">
        <v>80</v>
      </c>
      <c r="C22" s="272">
        <v>170</v>
      </c>
      <c r="D22" s="272">
        <v>252</v>
      </c>
      <c r="E22" s="272">
        <v>154</v>
      </c>
      <c r="F22" s="272">
        <v>164</v>
      </c>
      <c r="G22" s="272">
        <v>623</v>
      </c>
      <c r="H22" s="272">
        <v>257</v>
      </c>
      <c r="I22" s="272">
        <v>339</v>
      </c>
      <c r="J22" s="272">
        <v>226</v>
      </c>
      <c r="K22" s="272">
        <v>544</v>
      </c>
      <c r="L22" s="275">
        <f t="shared" si="0"/>
        <v>2729</v>
      </c>
      <c r="M22" s="273"/>
      <c r="N22" s="273"/>
      <c r="O22" s="273"/>
      <c r="P22" s="273"/>
      <c r="Q22" s="273"/>
      <c r="R22" s="273"/>
      <c r="S22" s="273"/>
      <c r="T22" s="273"/>
      <c r="U22" s="273"/>
      <c r="V22" s="273"/>
      <c r="W22" s="273"/>
      <c r="X22" s="273"/>
      <c r="Y22" s="276">
        <f t="shared" si="1"/>
        <v>0</v>
      </c>
      <c r="Z22" s="283"/>
      <c r="AA22" s="284">
        <v>2729</v>
      </c>
      <c r="AB22" t="str">
        <f t="shared" si="2"/>
        <v>Ago-Dic 2009</v>
      </c>
      <c r="AC22">
        <f t="shared" si="3"/>
        <v>17</v>
      </c>
    </row>
    <row r="23" spans="1:29" x14ac:dyDescent="0.2">
      <c r="A23">
        <v>18</v>
      </c>
      <c r="B23" s="293" t="s">
        <v>81</v>
      </c>
      <c r="C23" s="272">
        <v>134</v>
      </c>
      <c r="D23" s="272">
        <v>186</v>
      </c>
      <c r="E23" s="272">
        <v>120</v>
      </c>
      <c r="F23" s="272">
        <v>154</v>
      </c>
      <c r="G23" s="272">
        <v>526</v>
      </c>
      <c r="H23" s="272">
        <v>210</v>
      </c>
      <c r="I23" s="272">
        <v>224</v>
      </c>
      <c r="J23" s="272">
        <v>176</v>
      </c>
      <c r="K23" s="272">
        <v>454</v>
      </c>
      <c r="L23" s="275">
        <f t="shared" si="0"/>
        <v>2184</v>
      </c>
      <c r="M23" s="273">
        <v>9</v>
      </c>
      <c r="N23" s="273">
        <v>11</v>
      </c>
      <c r="O23" s="273">
        <v>31</v>
      </c>
      <c r="P23" s="273">
        <v>11</v>
      </c>
      <c r="Q23" s="273">
        <v>23</v>
      </c>
      <c r="R23" s="273">
        <v>17</v>
      </c>
      <c r="S23" s="273">
        <v>25</v>
      </c>
      <c r="T23" s="273">
        <v>8</v>
      </c>
      <c r="U23" s="273">
        <v>0</v>
      </c>
      <c r="V23" s="273">
        <v>17</v>
      </c>
      <c r="W23" s="273">
        <v>16</v>
      </c>
      <c r="X23" s="273">
        <v>0</v>
      </c>
      <c r="Y23" s="276">
        <f t="shared" si="1"/>
        <v>168</v>
      </c>
      <c r="Z23" s="283">
        <f>+L23</f>
        <v>2184</v>
      </c>
      <c r="AA23" s="284">
        <v>2352</v>
      </c>
      <c r="AB23" t="str">
        <f t="shared" si="2"/>
        <v>Feb-Jun 2010</v>
      </c>
      <c r="AC23">
        <f t="shared" si="3"/>
        <v>18</v>
      </c>
    </row>
    <row r="24" spans="1:29" x14ac:dyDescent="0.2">
      <c r="A24">
        <v>19</v>
      </c>
      <c r="B24" s="292" t="s">
        <v>82</v>
      </c>
      <c r="C24" s="272">
        <v>122</v>
      </c>
      <c r="D24" s="272">
        <v>156</v>
      </c>
      <c r="E24" s="272">
        <v>99</v>
      </c>
      <c r="F24" s="272">
        <v>131</v>
      </c>
      <c r="G24" s="272">
        <v>439</v>
      </c>
      <c r="H24" s="272">
        <v>184</v>
      </c>
      <c r="I24" s="272">
        <v>181</v>
      </c>
      <c r="J24" s="272">
        <v>150</v>
      </c>
      <c r="K24" s="272">
        <v>359</v>
      </c>
      <c r="L24" s="275">
        <f t="shared" si="0"/>
        <v>1821</v>
      </c>
      <c r="M24" s="273">
        <v>37</v>
      </c>
      <c r="N24" s="273">
        <v>42</v>
      </c>
      <c r="O24" s="273">
        <v>138</v>
      </c>
      <c r="P24" s="273">
        <v>70</v>
      </c>
      <c r="Q24" s="273">
        <v>101</v>
      </c>
      <c r="R24" s="273">
        <v>58</v>
      </c>
      <c r="S24" s="273">
        <v>136</v>
      </c>
      <c r="T24" s="273">
        <v>20</v>
      </c>
      <c r="U24" s="273">
        <v>11</v>
      </c>
      <c r="V24" s="273">
        <v>38</v>
      </c>
      <c r="W24" s="273">
        <v>43</v>
      </c>
      <c r="X24" s="273">
        <v>20</v>
      </c>
      <c r="Y24" s="276">
        <f t="shared" si="1"/>
        <v>714</v>
      </c>
      <c r="Z24" s="283">
        <f t="shared" ref="Z24:Z71" si="4">+L24</f>
        <v>1821</v>
      </c>
      <c r="AA24" s="284">
        <v>2535</v>
      </c>
      <c r="AB24" t="str">
        <f t="shared" si="2"/>
        <v>Ago-Dic 2010</v>
      </c>
      <c r="AC24">
        <f t="shared" si="3"/>
        <v>19</v>
      </c>
    </row>
    <row r="25" spans="1:29" x14ac:dyDescent="0.2">
      <c r="A25">
        <v>20</v>
      </c>
      <c r="B25" s="293" t="s">
        <v>83</v>
      </c>
      <c r="C25" s="272">
        <v>113</v>
      </c>
      <c r="D25" s="272">
        <v>120</v>
      </c>
      <c r="E25" s="272">
        <v>77</v>
      </c>
      <c r="F25" s="272">
        <v>116</v>
      </c>
      <c r="G25" s="272">
        <v>380</v>
      </c>
      <c r="H25" s="272">
        <v>165</v>
      </c>
      <c r="I25" s="272">
        <v>151</v>
      </c>
      <c r="J25" s="272">
        <v>124</v>
      </c>
      <c r="K25" s="272">
        <v>301</v>
      </c>
      <c r="L25" s="275">
        <f t="shared" si="0"/>
        <v>1547</v>
      </c>
      <c r="M25" s="273">
        <v>34</v>
      </c>
      <c r="N25" s="273">
        <v>54</v>
      </c>
      <c r="O25" s="273">
        <v>186</v>
      </c>
      <c r="P25" s="273">
        <v>86</v>
      </c>
      <c r="Q25" s="273">
        <v>117</v>
      </c>
      <c r="R25" s="273">
        <v>64</v>
      </c>
      <c r="S25" s="273">
        <v>168</v>
      </c>
      <c r="T25" s="273">
        <v>28</v>
      </c>
      <c r="U25" s="273">
        <v>23</v>
      </c>
      <c r="V25" s="273">
        <v>53</v>
      </c>
      <c r="W25" s="273">
        <v>49</v>
      </c>
      <c r="X25" s="273">
        <v>21</v>
      </c>
      <c r="Y25" s="276">
        <f t="shared" si="1"/>
        <v>883</v>
      </c>
      <c r="Z25" s="283">
        <f t="shared" si="4"/>
        <v>1547</v>
      </c>
      <c r="AA25" s="284">
        <v>2430</v>
      </c>
      <c r="AB25" t="str">
        <f t="shared" si="2"/>
        <v>Feb-Jun 2011</v>
      </c>
      <c r="AC25">
        <f t="shared" si="3"/>
        <v>20</v>
      </c>
    </row>
    <row r="26" spans="1:29" x14ac:dyDescent="0.2">
      <c r="A26">
        <v>21</v>
      </c>
      <c r="B26" s="292" t="s">
        <v>84</v>
      </c>
      <c r="C26" s="272">
        <v>92</v>
      </c>
      <c r="D26" s="272">
        <v>103</v>
      </c>
      <c r="E26" s="272">
        <v>65</v>
      </c>
      <c r="F26" s="272">
        <v>94</v>
      </c>
      <c r="G26" s="272">
        <v>319</v>
      </c>
      <c r="H26" s="272">
        <v>125</v>
      </c>
      <c r="I26" s="272">
        <v>131</v>
      </c>
      <c r="J26" s="272">
        <v>107</v>
      </c>
      <c r="K26" s="272">
        <v>248</v>
      </c>
      <c r="L26" s="275">
        <f t="shared" si="0"/>
        <v>1284</v>
      </c>
      <c r="M26" s="273">
        <v>74</v>
      </c>
      <c r="N26" s="273">
        <v>88</v>
      </c>
      <c r="O26" s="273">
        <v>380</v>
      </c>
      <c r="P26" s="273">
        <v>161</v>
      </c>
      <c r="Q26" s="273">
        <v>198</v>
      </c>
      <c r="R26" s="273">
        <v>112</v>
      </c>
      <c r="S26" s="273">
        <v>314</v>
      </c>
      <c r="T26" s="273">
        <v>50</v>
      </c>
      <c r="U26" s="273">
        <v>53</v>
      </c>
      <c r="V26" s="273">
        <v>94</v>
      </c>
      <c r="W26" s="273">
        <v>100</v>
      </c>
      <c r="X26" s="273">
        <v>54</v>
      </c>
      <c r="Y26" s="276">
        <f t="shared" si="1"/>
        <v>1678</v>
      </c>
      <c r="Z26" s="283">
        <f t="shared" si="4"/>
        <v>1284</v>
      </c>
      <c r="AA26" s="284">
        <v>2962</v>
      </c>
      <c r="AB26" t="str">
        <f t="shared" si="2"/>
        <v>Ago-Dic 2011</v>
      </c>
      <c r="AC26">
        <f t="shared" si="3"/>
        <v>21</v>
      </c>
    </row>
    <row r="27" spans="1:29" x14ac:dyDescent="0.2">
      <c r="A27">
        <v>22</v>
      </c>
      <c r="B27" s="293" t="s">
        <v>85</v>
      </c>
      <c r="C27" s="272">
        <v>80</v>
      </c>
      <c r="D27" s="272">
        <v>72</v>
      </c>
      <c r="E27" s="272">
        <v>48</v>
      </c>
      <c r="F27" s="272">
        <v>80</v>
      </c>
      <c r="G27" s="272">
        <v>257</v>
      </c>
      <c r="H27" s="272">
        <v>104</v>
      </c>
      <c r="I27" s="272">
        <v>108</v>
      </c>
      <c r="J27" s="272">
        <v>92</v>
      </c>
      <c r="K27" s="272">
        <v>198</v>
      </c>
      <c r="L27" s="275">
        <f t="shared" si="0"/>
        <v>1039</v>
      </c>
      <c r="M27" s="273">
        <v>65</v>
      </c>
      <c r="N27" s="273">
        <v>79</v>
      </c>
      <c r="O27" s="273">
        <v>398</v>
      </c>
      <c r="P27" s="273">
        <v>147</v>
      </c>
      <c r="Q27" s="273">
        <v>194</v>
      </c>
      <c r="R27" s="273">
        <v>83</v>
      </c>
      <c r="S27" s="273">
        <v>319</v>
      </c>
      <c r="T27" s="273">
        <v>32</v>
      </c>
      <c r="U27" s="273">
        <v>43</v>
      </c>
      <c r="V27" s="273">
        <v>93</v>
      </c>
      <c r="W27" s="273">
        <v>88</v>
      </c>
      <c r="X27" s="273">
        <v>40</v>
      </c>
      <c r="Y27" s="276">
        <f t="shared" si="1"/>
        <v>1581</v>
      </c>
      <c r="Z27" s="283">
        <f t="shared" si="4"/>
        <v>1039</v>
      </c>
      <c r="AA27" s="284">
        <v>2620</v>
      </c>
      <c r="AB27" t="str">
        <f t="shared" si="2"/>
        <v>Feb-Jun 2012</v>
      </c>
      <c r="AC27">
        <f t="shared" si="3"/>
        <v>22</v>
      </c>
    </row>
    <row r="28" spans="1:29" x14ac:dyDescent="0.2">
      <c r="A28">
        <v>23</v>
      </c>
      <c r="B28" s="292" t="s">
        <v>86</v>
      </c>
      <c r="C28" s="272">
        <v>68</v>
      </c>
      <c r="D28" s="272">
        <v>57</v>
      </c>
      <c r="E28" s="272">
        <v>44</v>
      </c>
      <c r="F28" s="272">
        <v>62</v>
      </c>
      <c r="G28" s="272">
        <v>205</v>
      </c>
      <c r="H28" s="272">
        <v>90</v>
      </c>
      <c r="I28" s="272">
        <v>94</v>
      </c>
      <c r="J28" s="272">
        <v>79</v>
      </c>
      <c r="K28" s="272">
        <v>158</v>
      </c>
      <c r="L28" s="275">
        <f t="shared" si="0"/>
        <v>857</v>
      </c>
      <c r="M28" s="273">
        <v>110</v>
      </c>
      <c r="N28" s="273">
        <v>120</v>
      </c>
      <c r="O28" s="273">
        <v>486</v>
      </c>
      <c r="P28" s="273">
        <v>209</v>
      </c>
      <c r="Q28" s="273">
        <v>249</v>
      </c>
      <c r="R28" s="273">
        <v>138</v>
      </c>
      <c r="S28" s="273">
        <v>421</v>
      </c>
      <c r="T28" s="273">
        <v>74</v>
      </c>
      <c r="U28" s="273">
        <v>89</v>
      </c>
      <c r="V28" s="273">
        <v>150</v>
      </c>
      <c r="W28" s="273">
        <v>140</v>
      </c>
      <c r="X28" s="273">
        <v>57</v>
      </c>
      <c r="Y28" s="276">
        <f t="shared" si="1"/>
        <v>2243</v>
      </c>
      <c r="Z28" s="283">
        <f t="shared" si="4"/>
        <v>857</v>
      </c>
      <c r="AA28" s="20">
        <v>3110</v>
      </c>
      <c r="AB28" t="str">
        <f t="shared" si="2"/>
        <v>Ago-Dic 2012</v>
      </c>
      <c r="AC28">
        <f t="shared" si="3"/>
        <v>23</v>
      </c>
    </row>
    <row r="29" spans="1:29" x14ac:dyDescent="0.2">
      <c r="A29">
        <v>24</v>
      </c>
      <c r="B29" s="293" t="s">
        <v>92</v>
      </c>
      <c r="C29" s="272">
        <v>52</v>
      </c>
      <c r="D29" s="272">
        <v>40</v>
      </c>
      <c r="E29" s="272">
        <v>37</v>
      </c>
      <c r="F29" s="272">
        <v>62</v>
      </c>
      <c r="G29" s="272">
        <v>157</v>
      </c>
      <c r="H29" s="272">
        <v>62</v>
      </c>
      <c r="I29" s="272">
        <v>82</v>
      </c>
      <c r="J29" s="272">
        <v>63</v>
      </c>
      <c r="K29" s="272">
        <v>125</v>
      </c>
      <c r="L29" s="275">
        <f t="shared" si="0"/>
        <v>680</v>
      </c>
      <c r="M29" s="273">
        <v>95</v>
      </c>
      <c r="N29" s="273">
        <v>121</v>
      </c>
      <c r="O29" s="273">
        <v>516</v>
      </c>
      <c r="P29" s="273">
        <v>189</v>
      </c>
      <c r="Q29" s="273">
        <v>219</v>
      </c>
      <c r="R29" s="273">
        <v>139</v>
      </c>
      <c r="S29" s="273">
        <v>414</v>
      </c>
      <c r="T29" s="273">
        <v>70</v>
      </c>
      <c r="U29" s="273">
        <v>94</v>
      </c>
      <c r="V29" s="273">
        <v>141</v>
      </c>
      <c r="W29" s="273">
        <v>147</v>
      </c>
      <c r="X29" s="273">
        <v>46</v>
      </c>
      <c r="Y29" s="276">
        <f t="shared" si="1"/>
        <v>2191</v>
      </c>
      <c r="Z29" s="283">
        <f t="shared" si="4"/>
        <v>680</v>
      </c>
      <c r="AA29" s="20">
        <v>2881</v>
      </c>
      <c r="AB29" t="str">
        <f t="shared" si="2"/>
        <v>Feb-Jun 2013</v>
      </c>
      <c r="AC29">
        <f t="shared" si="3"/>
        <v>24</v>
      </c>
    </row>
    <row r="30" spans="1:29" ht="13.5" thickBot="1" x14ac:dyDescent="0.25">
      <c r="A30">
        <v>25</v>
      </c>
      <c r="B30" s="292" t="s">
        <v>93</v>
      </c>
      <c r="C30" s="272">
        <f>+EST_ITM!AT72</f>
        <v>44</v>
      </c>
      <c r="D30" s="272">
        <f>+EST_ITM!AY72</f>
        <v>31</v>
      </c>
      <c r="E30" s="272">
        <f>+EST_ITM!Z72</f>
        <v>25</v>
      </c>
      <c r="F30" s="272">
        <f>+EST_ITM!AE72</f>
        <v>48</v>
      </c>
      <c r="G30" s="272">
        <f>+EST_ITM!AJ72</f>
        <v>116</v>
      </c>
      <c r="H30" s="272">
        <f>+EST_ITM!AO72</f>
        <v>53</v>
      </c>
      <c r="I30" s="272">
        <f>+EST_ITM!BD72</f>
        <v>62</v>
      </c>
      <c r="J30" s="272">
        <f>+EST_ITM!BI72</f>
        <v>45</v>
      </c>
      <c r="K30" s="272">
        <f>+EST_ITM!BN72</f>
        <v>99</v>
      </c>
      <c r="L30" s="275">
        <f t="shared" ref="L30:L33" si="5">SUM(C30:K30)</f>
        <v>523</v>
      </c>
      <c r="M30" s="273">
        <f>+EST_ITM!CR72</f>
        <v>125</v>
      </c>
      <c r="N30" s="273">
        <f>+EST_ITM!CL72</f>
        <v>164</v>
      </c>
      <c r="O30" s="273">
        <f>+EST_ITM!DJ72</f>
        <v>593</v>
      </c>
      <c r="P30" s="273">
        <f>+EST_ITM!DV72</f>
        <v>245</v>
      </c>
      <c r="Q30" s="273">
        <f>+EST_ITM!DD72</f>
        <v>275</v>
      </c>
      <c r="R30" s="273">
        <f>+EST_ITM!EH72</f>
        <v>172</v>
      </c>
      <c r="S30" s="273">
        <f>+EST_ITM!EB72</f>
        <v>462</v>
      </c>
      <c r="T30" s="273">
        <f>+EST_ITM!BZ72</f>
        <v>129</v>
      </c>
      <c r="U30" s="273">
        <f>+EST_ITM!CX72</f>
        <v>150</v>
      </c>
      <c r="V30" s="273">
        <f>+EST_ITM!CF72</f>
        <v>177</v>
      </c>
      <c r="W30" s="273">
        <f>+EST_ITM!BT72</f>
        <v>179</v>
      </c>
      <c r="X30" s="273">
        <f>+EST_ITM!DP72</f>
        <v>39</v>
      </c>
      <c r="Y30" s="276">
        <f>SUM(M30:X30)</f>
        <v>2710</v>
      </c>
      <c r="Z30" s="283">
        <f t="shared" si="4"/>
        <v>523</v>
      </c>
      <c r="AA30" s="290">
        <f>+L30+Y30</f>
        <v>3233</v>
      </c>
      <c r="AB30" t="str">
        <f t="shared" si="2"/>
        <v>Ago-Dic 2013</v>
      </c>
      <c r="AC30">
        <f t="shared" si="3"/>
        <v>25</v>
      </c>
    </row>
    <row r="31" spans="1:29" ht="13.5" thickBot="1" x14ac:dyDescent="0.25">
      <c r="A31">
        <v>26</v>
      </c>
      <c r="B31" s="293" t="s">
        <v>94</v>
      </c>
      <c r="C31" s="323">
        <f>+EST_ITM!AT73</f>
        <v>37</v>
      </c>
      <c r="D31" s="323">
        <f>+EST_ITM!AY73</f>
        <v>12</v>
      </c>
      <c r="E31" s="323">
        <f>+EST_ITM!Z73</f>
        <v>17</v>
      </c>
      <c r="F31" s="323">
        <f>+EST_ITM!AE73</f>
        <v>29</v>
      </c>
      <c r="G31" s="323">
        <f>+EST_ITM!AJ73</f>
        <v>76</v>
      </c>
      <c r="H31" s="323">
        <f>+EST_ITM!AO73</f>
        <v>29</v>
      </c>
      <c r="I31" s="323">
        <f>+EST_ITM!BD73</f>
        <v>34</v>
      </c>
      <c r="J31" s="323">
        <f>+EST_ITM!BI73</f>
        <v>11</v>
      </c>
      <c r="K31" s="323">
        <f>+EST_ITM!BN73</f>
        <v>50</v>
      </c>
      <c r="L31" s="286">
        <f t="shared" si="5"/>
        <v>295</v>
      </c>
      <c r="M31" s="322">
        <f>+EST_ITM!CR73</f>
        <v>111</v>
      </c>
      <c r="N31" s="322">
        <f>+EST_ITM!CL73</f>
        <v>150</v>
      </c>
      <c r="O31" s="322">
        <f>+EST_ITM!DJ73</f>
        <v>621</v>
      </c>
      <c r="P31" s="322">
        <f>+EST_ITM!DV73</f>
        <v>229</v>
      </c>
      <c r="Q31" s="322">
        <f>+EST_ITM!DD73</f>
        <v>248</v>
      </c>
      <c r="R31" s="322">
        <f>+EST_ITM!EH73</f>
        <v>152</v>
      </c>
      <c r="S31" s="322">
        <f>+EST_ITM!EB73</f>
        <v>478</v>
      </c>
      <c r="T31" s="322">
        <f>+EST_ITM!BZ73</f>
        <v>117</v>
      </c>
      <c r="U31" s="322">
        <f>+EST_ITM!CX73</f>
        <v>153</v>
      </c>
      <c r="V31" s="322">
        <f>+EST_ITM!CF73</f>
        <v>155</v>
      </c>
      <c r="W31" s="322">
        <f>+EST_ITM!BT73</f>
        <v>191</v>
      </c>
      <c r="X31" s="322">
        <f>+EST_ITM!DP73</f>
        <v>42</v>
      </c>
      <c r="Y31" s="288">
        <f>SUM(M31:X31)</f>
        <v>2647</v>
      </c>
      <c r="Z31" s="283">
        <f t="shared" si="4"/>
        <v>295</v>
      </c>
      <c r="AA31" s="290">
        <f t="shared" ref="AA31:AA33" si="6">+L31+Y31</f>
        <v>2942</v>
      </c>
      <c r="AB31" t="str">
        <f t="shared" si="2"/>
        <v>Feb-Jun 2014</v>
      </c>
      <c r="AC31">
        <f t="shared" si="3"/>
        <v>26</v>
      </c>
    </row>
    <row r="32" spans="1:29" ht="13.5" thickBot="1" x14ac:dyDescent="0.25">
      <c r="A32">
        <v>27</v>
      </c>
      <c r="B32" s="292" t="s">
        <v>96</v>
      </c>
      <c r="C32" s="323">
        <f>+EST_ITM!AT74</f>
        <v>24</v>
      </c>
      <c r="D32" s="323">
        <f>+EST_ITM!AY74</f>
        <v>10</v>
      </c>
      <c r="E32" s="323">
        <f>+EST_ITM!Z74</f>
        <v>8</v>
      </c>
      <c r="F32" s="323">
        <f>+EST_ITM!AE74</f>
        <v>17</v>
      </c>
      <c r="G32" s="323">
        <f>+EST_ITM!AJ74</f>
        <v>27</v>
      </c>
      <c r="H32" s="323">
        <f>+EST_ITM!AO74</f>
        <v>14</v>
      </c>
      <c r="I32" s="323">
        <f>+EST_ITM!BD74</f>
        <v>10</v>
      </c>
      <c r="J32" s="323">
        <f>+EST_ITM!BI74</f>
        <v>7</v>
      </c>
      <c r="K32" s="323">
        <f>+EST_ITM!BN74</f>
        <v>29</v>
      </c>
      <c r="L32" s="286">
        <f t="shared" si="5"/>
        <v>146</v>
      </c>
      <c r="M32" s="322">
        <f>+EST_ITM!CR74</f>
        <v>136</v>
      </c>
      <c r="N32" s="322">
        <f>+EST_ITM!CL74</f>
        <v>193</v>
      </c>
      <c r="O32" s="322">
        <f>+EST_ITM!DJ74</f>
        <v>709</v>
      </c>
      <c r="P32" s="322">
        <f>+EST_ITM!DV74</f>
        <v>317</v>
      </c>
      <c r="Q32" s="322">
        <f>+EST_ITM!DD74</f>
        <v>305</v>
      </c>
      <c r="R32" s="322">
        <f>+EST_ITM!EH74</f>
        <v>190</v>
      </c>
      <c r="S32" s="322">
        <f>+EST_ITM!EB74</f>
        <v>547</v>
      </c>
      <c r="T32" s="322">
        <f>+EST_ITM!BZ74</f>
        <v>145</v>
      </c>
      <c r="U32" s="322">
        <f>+EST_ITM!CX74</f>
        <v>164</v>
      </c>
      <c r="V32" s="322">
        <f>+EST_ITM!CF74</f>
        <v>217</v>
      </c>
      <c r="W32" s="322">
        <f>+EST_ITM!BT74</f>
        <v>209</v>
      </c>
      <c r="X32" s="322">
        <f>+EST_ITM!DP74</f>
        <v>39</v>
      </c>
      <c r="Y32" s="288">
        <f>SUM(M32:X32)</f>
        <v>3171</v>
      </c>
      <c r="Z32" s="283">
        <f t="shared" si="4"/>
        <v>146</v>
      </c>
      <c r="AA32" s="290">
        <f t="shared" si="6"/>
        <v>3317</v>
      </c>
      <c r="AB32" t="str">
        <f t="shared" si="2"/>
        <v>Ago-Dic 2014</v>
      </c>
      <c r="AC32">
        <f t="shared" si="3"/>
        <v>27</v>
      </c>
    </row>
    <row r="33" spans="1:29" x14ac:dyDescent="0.2">
      <c r="A33">
        <v>28</v>
      </c>
      <c r="B33" s="293" t="s">
        <v>95</v>
      </c>
      <c r="C33" s="350">
        <f>+EST_ITM!AT75</f>
        <v>10</v>
      </c>
      <c r="D33" s="350">
        <f>+EST_ITM!AY75</f>
        <v>6</v>
      </c>
      <c r="E33" s="350">
        <f>+EST_ITM!Z75</f>
        <v>3</v>
      </c>
      <c r="F33" s="350">
        <f>+EST_ITM!AE75</f>
        <v>8</v>
      </c>
      <c r="G33" s="350">
        <f>+EST_ITM!AJ75</f>
        <v>18</v>
      </c>
      <c r="H33" s="350">
        <f>+EST_ITM!AO75</f>
        <v>6</v>
      </c>
      <c r="I33" s="350">
        <f>+EST_ITM!BD75</f>
        <v>0</v>
      </c>
      <c r="J33" s="350">
        <f>+EST_ITM!BI75</f>
        <v>2</v>
      </c>
      <c r="K33" s="350">
        <f>+EST_ITM!BN75</f>
        <v>17</v>
      </c>
      <c r="L33" s="351">
        <f t="shared" si="5"/>
        <v>70</v>
      </c>
      <c r="M33" s="352">
        <f>+EST_ITM!CR75</f>
        <v>132</v>
      </c>
      <c r="N33" s="352">
        <f>+EST_ITM!CL75</f>
        <v>177</v>
      </c>
      <c r="O33" s="352">
        <f>+EST_ITM!DJ75</f>
        <v>762</v>
      </c>
      <c r="P33" s="352">
        <f>+EST_ITM!DV75</f>
        <v>321</v>
      </c>
      <c r="Q33" s="352">
        <f>+EST_ITM!DD75</f>
        <v>296</v>
      </c>
      <c r="R33" s="352">
        <f>+EST_ITM!EH75</f>
        <v>190</v>
      </c>
      <c r="S33" s="352">
        <f>+EST_ITM!EB75</f>
        <v>555</v>
      </c>
      <c r="T33" s="352">
        <f>+EST_ITM!BZ75</f>
        <v>156</v>
      </c>
      <c r="U33" s="352">
        <f>+EST_ITM!CX75</f>
        <v>175</v>
      </c>
      <c r="V33" s="352">
        <f>+EST_ITM!CF75</f>
        <v>195</v>
      </c>
      <c r="W33" s="352">
        <f>+EST_ITM!BT75</f>
        <v>217</v>
      </c>
      <c r="X33" s="352">
        <f>+EST_ITM!DP75</f>
        <v>36</v>
      </c>
      <c r="Y33" s="353">
        <f>SUM(M33:X33)</f>
        <v>3212</v>
      </c>
      <c r="Z33" s="283">
        <f t="shared" si="4"/>
        <v>70</v>
      </c>
      <c r="AA33" s="354">
        <f t="shared" si="6"/>
        <v>3282</v>
      </c>
      <c r="AB33" t="str">
        <f t="shared" si="2"/>
        <v>Feb-Jun 2015</v>
      </c>
      <c r="AC33">
        <f t="shared" si="3"/>
        <v>28</v>
      </c>
    </row>
    <row r="34" spans="1:29" ht="13.5" thickBot="1" x14ac:dyDescent="0.25">
      <c r="A34">
        <v>29</v>
      </c>
      <c r="B34" s="292" t="s">
        <v>98</v>
      </c>
      <c r="C34" s="323">
        <f>+EST_ITM!AT76</f>
        <v>4</v>
      </c>
      <c r="D34" s="323">
        <f>+EST_ITM!AY76</f>
        <v>1</v>
      </c>
      <c r="E34" s="323">
        <f>+EST_ITM!Z76</f>
        <v>3</v>
      </c>
      <c r="F34" s="323">
        <f>+EST_ITM!AE76</f>
        <v>9</v>
      </c>
      <c r="G34" s="323">
        <f>+EST_ITM!AJ76</f>
        <v>17</v>
      </c>
      <c r="H34" s="323">
        <f>+EST_ITM!AO76</f>
        <v>4</v>
      </c>
      <c r="I34" s="323">
        <f>+EST_ITM!BD76</f>
        <v>1</v>
      </c>
      <c r="J34" s="323">
        <f>+EST_ITM!BI76</f>
        <v>2</v>
      </c>
      <c r="K34" s="323">
        <f>+EST_ITM!BN76</f>
        <v>11</v>
      </c>
      <c r="L34" s="324">
        <f t="shared" ref="L34:L53" si="7">SUM(C34:K34)</f>
        <v>52</v>
      </c>
      <c r="M34" s="322">
        <f>+EST_ITM!CR76</f>
        <v>151</v>
      </c>
      <c r="N34" s="322">
        <f>+EST_ITM!CL76</f>
        <v>211</v>
      </c>
      <c r="O34" s="322">
        <f>+EST_ITM!DJ76</f>
        <v>818</v>
      </c>
      <c r="P34" s="322">
        <f>+EST_ITM!DV76</f>
        <v>401</v>
      </c>
      <c r="Q34" s="322">
        <f>+EST_ITM!DD76</f>
        <v>327</v>
      </c>
      <c r="R34" s="322">
        <f>+EST_ITM!EH76</f>
        <v>199</v>
      </c>
      <c r="S34" s="322">
        <f>+EST_ITM!EB76</f>
        <v>623</v>
      </c>
      <c r="T34" s="322">
        <f>+EST_ITM!BZ76</f>
        <v>166</v>
      </c>
      <c r="U34" s="322">
        <f>+EST_ITM!CX76</f>
        <v>200</v>
      </c>
      <c r="V34" s="322">
        <f>+EST_ITM!CF76</f>
        <v>208</v>
      </c>
      <c r="W34" s="322">
        <f>+EST_ITM!BT76</f>
        <v>240</v>
      </c>
      <c r="X34" s="322">
        <f>+EST_ITM!DP76</f>
        <v>34</v>
      </c>
      <c r="Y34" s="325">
        <f t="shared" ref="Y34:Y53" si="8">SUM(M34:X34)</f>
        <v>3578</v>
      </c>
      <c r="Z34" s="283">
        <f t="shared" si="4"/>
        <v>52</v>
      </c>
      <c r="AA34" s="290">
        <f t="shared" ref="AA34:AA53" si="9">+L34+Y34</f>
        <v>3630</v>
      </c>
      <c r="AB34" t="str">
        <f t="shared" si="2"/>
        <v>Ago-Dic 2015</v>
      </c>
      <c r="AC34">
        <f t="shared" si="3"/>
        <v>29</v>
      </c>
    </row>
    <row r="35" spans="1:29" ht="13.5" thickBot="1" x14ac:dyDescent="0.25">
      <c r="A35">
        <v>30</v>
      </c>
      <c r="B35" s="293" t="s">
        <v>99</v>
      </c>
      <c r="C35" s="323">
        <f>+EST_ITM!AT77</f>
        <v>1</v>
      </c>
      <c r="D35" s="323">
        <f>+EST_ITM!AY77</f>
        <v>1</v>
      </c>
      <c r="E35" s="323">
        <f>+EST_ITM!Z77</f>
        <v>0</v>
      </c>
      <c r="F35" s="323">
        <f>+EST_ITM!AE77</f>
        <v>5</v>
      </c>
      <c r="G35" s="323">
        <f>+EST_ITM!AJ77</f>
        <v>7</v>
      </c>
      <c r="H35" s="323">
        <f>+EST_ITM!AO77</f>
        <v>1</v>
      </c>
      <c r="I35" s="323">
        <f>+EST_ITM!BD77</f>
        <v>0</v>
      </c>
      <c r="J35" s="323">
        <f>+EST_ITM!BI77</f>
        <v>2</v>
      </c>
      <c r="K35" s="323">
        <f>+EST_ITM!BN77</f>
        <v>5</v>
      </c>
      <c r="L35" s="286">
        <f t="shared" si="7"/>
        <v>22</v>
      </c>
      <c r="M35" s="322">
        <f>+EST_ITM!CR77</f>
        <v>140</v>
      </c>
      <c r="N35" s="322">
        <f>+EST_ITM!CL77</f>
        <v>211</v>
      </c>
      <c r="O35" s="322">
        <f>+EST_ITM!DJ77</f>
        <v>877</v>
      </c>
      <c r="P35" s="322">
        <f>+EST_ITM!DV77</f>
        <v>408</v>
      </c>
      <c r="Q35" s="322">
        <f>+EST_ITM!DD77</f>
        <v>299</v>
      </c>
      <c r="R35" s="322">
        <f>+EST_ITM!EH77</f>
        <v>204</v>
      </c>
      <c r="S35" s="322">
        <f>+EST_ITM!EB77</f>
        <v>590</v>
      </c>
      <c r="T35" s="322">
        <f>+EST_ITM!BZ77</f>
        <v>169</v>
      </c>
      <c r="U35" s="322">
        <f>+EST_ITM!CX77</f>
        <v>204</v>
      </c>
      <c r="V35" s="322">
        <f>+EST_ITM!CF77</f>
        <v>198</v>
      </c>
      <c r="W35" s="322">
        <f>+EST_ITM!BT77</f>
        <v>227</v>
      </c>
      <c r="X35" s="322">
        <f>+EST_ITM!DP77</f>
        <v>30</v>
      </c>
      <c r="Y35" s="288">
        <f t="shared" si="8"/>
        <v>3557</v>
      </c>
      <c r="Z35" s="283">
        <f t="shared" si="4"/>
        <v>22</v>
      </c>
      <c r="AA35" s="290">
        <f t="shared" si="9"/>
        <v>3579</v>
      </c>
      <c r="AB35" t="str">
        <f t="shared" si="2"/>
        <v>Feb-Jun 2016</v>
      </c>
      <c r="AC35">
        <f t="shared" si="3"/>
        <v>30</v>
      </c>
    </row>
    <row r="36" spans="1:29" ht="13.5" thickBot="1" x14ac:dyDescent="0.25">
      <c r="A36">
        <v>31</v>
      </c>
      <c r="B36" s="292" t="s">
        <v>100</v>
      </c>
      <c r="C36" s="323">
        <f>+EST_ITM!AT78</f>
        <v>0</v>
      </c>
      <c r="D36" s="323">
        <f>+EST_ITM!AY78</f>
        <v>0</v>
      </c>
      <c r="E36" s="323">
        <f>+EST_ITM!Z78</f>
        <v>0</v>
      </c>
      <c r="F36" s="323">
        <f>+EST_ITM!AE78</f>
        <v>-1</v>
      </c>
      <c r="G36" s="323">
        <f>+EST_ITM!AJ78</f>
        <v>0</v>
      </c>
      <c r="H36" s="323">
        <f>+EST_ITM!AO78</f>
        <v>0</v>
      </c>
      <c r="I36" s="323">
        <f>+EST_ITM!BD78</f>
        <v>0</v>
      </c>
      <c r="J36" s="323">
        <f>+EST_ITM!BI78</f>
        <v>0</v>
      </c>
      <c r="K36" s="323">
        <f>+EST_ITM!BN78</f>
        <v>-1</v>
      </c>
      <c r="L36" s="286">
        <f t="shared" si="7"/>
        <v>-2</v>
      </c>
      <c r="M36" s="322">
        <f>+EST_ITM!CR78</f>
        <v>150</v>
      </c>
      <c r="N36" s="322">
        <f>+EST_ITM!CL78</f>
        <v>220</v>
      </c>
      <c r="O36" s="322">
        <f>+EST_ITM!DJ78</f>
        <v>977</v>
      </c>
      <c r="P36" s="322">
        <f>+EST_ITM!DV78</f>
        <v>448</v>
      </c>
      <c r="Q36" s="322">
        <f>+EST_ITM!DD78</f>
        <v>336</v>
      </c>
      <c r="R36" s="322">
        <f>+EST_ITM!EH78</f>
        <v>244</v>
      </c>
      <c r="S36" s="322">
        <f>+EST_ITM!EB78</f>
        <v>673</v>
      </c>
      <c r="T36" s="322">
        <f>+EST_ITM!BZ78</f>
        <v>191</v>
      </c>
      <c r="U36" s="322">
        <f>+EST_ITM!CX78</f>
        <v>236</v>
      </c>
      <c r="V36" s="322">
        <f>+EST_ITM!CF78</f>
        <v>241</v>
      </c>
      <c r="W36" s="322">
        <f>+EST_ITM!BT78</f>
        <v>222</v>
      </c>
      <c r="X36" s="322">
        <f>+EST_ITM!DP78</f>
        <v>19</v>
      </c>
      <c r="Y36" s="288">
        <f t="shared" si="8"/>
        <v>3957</v>
      </c>
      <c r="Z36" s="283">
        <f t="shared" si="4"/>
        <v>-2</v>
      </c>
      <c r="AA36" s="290">
        <f t="shared" si="9"/>
        <v>3955</v>
      </c>
      <c r="AB36" t="str">
        <f t="shared" si="2"/>
        <v>Ago-Dic 2016</v>
      </c>
      <c r="AC36">
        <f t="shared" si="3"/>
        <v>31</v>
      </c>
    </row>
    <row r="37" spans="1:29" ht="13.5" thickBot="1" x14ac:dyDescent="0.25">
      <c r="A37">
        <v>32</v>
      </c>
      <c r="B37" s="293" t="s">
        <v>101</v>
      </c>
      <c r="C37" s="323">
        <f>+EST_ITM!AT79</f>
        <v>0</v>
      </c>
      <c r="D37" s="323">
        <f>+EST_ITM!AY79</f>
        <v>0</v>
      </c>
      <c r="E37" s="323">
        <f>+EST_ITM!Z79</f>
        <v>0</v>
      </c>
      <c r="F37" s="323">
        <f>+EST_ITM!AE79</f>
        <v>0</v>
      </c>
      <c r="G37" s="323">
        <f>+EST_ITM!AJ79</f>
        <v>0</v>
      </c>
      <c r="H37" s="323">
        <f>+EST_ITM!AO79</f>
        <v>0</v>
      </c>
      <c r="I37" s="323">
        <f>+EST_ITM!BD79</f>
        <v>0</v>
      </c>
      <c r="J37" s="323">
        <f>+EST_ITM!BI79</f>
        <v>0</v>
      </c>
      <c r="K37" s="323">
        <f>+EST_ITM!BN79</f>
        <v>0</v>
      </c>
      <c r="L37" s="286">
        <f t="shared" si="7"/>
        <v>0</v>
      </c>
      <c r="M37" s="322">
        <f>+EST_ITM!CR79</f>
        <v>135</v>
      </c>
      <c r="N37" s="322">
        <f>+EST_ITM!CL79</f>
        <v>200</v>
      </c>
      <c r="O37" s="322">
        <f>+EST_ITM!DJ79</f>
        <v>987</v>
      </c>
      <c r="P37" s="322">
        <f>+EST_ITM!DV79</f>
        <v>438</v>
      </c>
      <c r="Q37" s="322">
        <f>+EST_ITM!DD79</f>
        <v>311</v>
      </c>
      <c r="R37" s="322">
        <f>+EST_ITM!EH79</f>
        <v>229</v>
      </c>
      <c r="S37" s="322">
        <f>+EST_ITM!EB79</f>
        <v>638</v>
      </c>
      <c r="T37" s="322">
        <f>+EST_ITM!BZ79</f>
        <v>186</v>
      </c>
      <c r="U37" s="322">
        <f>+EST_ITM!CX79</f>
        <v>221</v>
      </c>
      <c r="V37" s="322">
        <f>+EST_ITM!CF79</f>
        <v>241</v>
      </c>
      <c r="W37" s="322">
        <f>+EST_ITM!BT79</f>
        <v>212</v>
      </c>
      <c r="X37" s="322">
        <f>+EST_ITM!DP79</f>
        <v>8</v>
      </c>
      <c r="Y37" s="288">
        <f t="shared" si="8"/>
        <v>3806</v>
      </c>
      <c r="Z37" s="283">
        <f t="shared" si="4"/>
        <v>0</v>
      </c>
      <c r="AA37" s="290">
        <f t="shared" si="9"/>
        <v>3806</v>
      </c>
      <c r="AB37" t="str">
        <f t="shared" si="2"/>
        <v>Feb-Jun 2017</v>
      </c>
      <c r="AC37">
        <f t="shared" si="3"/>
        <v>32</v>
      </c>
    </row>
    <row r="38" spans="1:29" ht="13.5" thickBot="1" x14ac:dyDescent="0.25">
      <c r="A38">
        <v>33</v>
      </c>
      <c r="B38" s="292" t="s">
        <v>102</v>
      </c>
      <c r="C38" s="323">
        <f>+EST_ITM!AT80</f>
        <v>0</v>
      </c>
      <c r="D38" s="323">
        <f>+EST_ITM!AY80</f>
        <v>0</v>
      </c>
      <c r="E38" s="323">
        <f>+EST_ITM!Z80</f>
        <v>0</v>
      </c>
      <c r="F38" s="323">
        <f>+EST_ITM!AE80</f>
        <v>0</v>
      </c>
      <c r="G38" s="323">
        <f>+EST_ITM!AJ80</f>
        <v>0</v>
      </c>
      <c r="H38" s="323">
        <f>+EST_ITM!AO80</f>
        <v>0</v>
      </c>
      <c r="I38" s="323">
        <f>+EST_ITM!BD80</f>
        <v>0</v>
      </c>
      <c r="J38" s="323">
        <f>+EST_ITM!BI80</f>
        <v>0</v>
      </c>
      <c r="K38" s="323">
        <f>+EST_ITM!BN80</f>
        <v>0</v>
      </c>
      <c r="L38" s="286">
        <f t="shared" si="7"/>
        <v>0</v>
      </c>
      <c r="M38" s="322">
        <f>+EST_ITM!CR80</f>
        <v>135</v>
      </c>
      <c r="N38" s="322">
        <f>+EST_ITM!CL80</f>
        <v>215</v>
      </c>
      <c r="O38" s="322">
        <f>+EST_ITM!DJ80</f>
        <v>1072</v>
      </c>
      <c r="P38" s="322">
        <f>+EST_ITM!DV80</f>
        <v>468</v>
      </c>
      <c r="Q38" s="322">
        <f>+EST_ITM!DD80</f>
        <v>351</v>
      </c>
      <c r="R38" s="322">
        <f>+EST_ITM!EH80</f>
        <v>264</v>
      </c>
      <c r="S38" s="322">
        <f>+EST_ITM!EB80</f>
        <v>723</v>
      </c>
      <c r="T38" s="322">
        <f>+EST_ITM!BZ80</f>
        <v>206</v>
      </c>
      <c r="U38" s="322">
        <f>+EST_ITM!CX80</f>
        <v>251</v>
      </c>
      <c r="V38" s="322">
        <f>+EST_ITM!CF80</f>
        <v>276</v>
      </c>
      <c r="W38" s="322">
        <f>+EST_ITM!BT80</f>
        <v>222</v>
      </c>
      <c r="X38" s="322">
        <f>+EST_ITM!DP80</f>
        <v>1</v>
      </c>
      <c r="Y38" s="288">
        <f t="shared" si="8"/>
        <v>4184</v>
      </c>
      <c r="Z38" s="283">
        <f t="shared" si="4"/>
        <v>0</v>
      </c>
      <c r="AA38" s="290">
        <f t="shared" si="9"/>
        <v>4184</v>
      </c>
      <c r="AB38" t="str">
        <f t="shared" si="2"/>
        <v>Ago-Dic 2017</v>
      </c>
      <c r="AC38">
        <f t="shared" si="3"/>
        <v>33</v>
      </c>
    </row>
    <row r="39" spans="1:29" ht="13.5" thickBot="1" x14ac:dyDescent="0.25">
      <c r="A39">
        <v>34</v>
      </c>
      <c r="B39" s="293" t="s">
        <v>103</v>
      </c>
      <c r="C39" s="323">
        <f>+EST_ITM!AT81</f>
        <v>0</v>
      </c>
      <c r="D39" s="323">
        <f>+EST_ITM!AY81</f>
        <v>0</v>
      </c>
      <c r="E39" s="323">
        <f>+EST_ITM!Z81</f>
        <v>0</v>
      </c>
      <c r="F39" s="323">
        <f>+EST_ITM!AE81</f>
        <v>0</v>
      </c>
      <c r="G39" s="323">
        <f>+EST_ITM!AJ81</f>
        <v>0</v>
      </c>
      <c r="H39" s="323">
        <f>+EST_ITM!AO81</f>
        <v>0</v>
      </c>
      <c r="I39" s="323">
        <f>+EST_ITM!BD81</f>
        <v>0</v>
      </c>
      <c r="J39" s="323">
        <f>+EST_ITM!BI81</f>
        <v>0</v>
      </c>
      <c r="K39" s="323">
        <f>+EST_ITM!BN81</f>
        <v>0</v>
      </c>
      <c r="L39" s="286">
        <f t="shared" si="7"/>
        <v>0</v>
      </c>
      <c r="M39" s="322">
        <f>+EST_ITM!CR81</f>
        <v>130</v>
      </c>
      <c r="N39" s="322">
        <f>+EST_ITM!CL81</f>
        <v>195</v>
      </c>
      <c r="O39" s="322">
        <f>+EST_ITM!DJ81</f>
        <v>1092</v>
      </c>
      <c r="P39" s="322">
        <f>+EST_ITM!DV81</f>
        <v>453</v>
      </c>
      <c r="Q39" s="322">
        <f>+EST_ITM!DD81</f>
        <v>331</v>
      </c>
      <c r="R39" s="322">
        <f>+EST_ITM!EH81</f>
        <v>256</v>
      </c>
      <c r="S39" s="322">
        <f>+EST_ITM!EB81</f>
        <v>698</v>
      </c>
      <c r="T39" s="322">
        <f>+EST_ITM!BZ81</f>
        <v>201</v>
      </c>
      <c r="U39" s="322">
        <f>+EST_ITM!CX81</f>
        <v>248</v>
      </c>
      <c r="V39" s="322">
        <f>+EST_ITM!CF81</f>
        <v>266</v>
      </c>
      <c r="W39" s="322">
        <f>+EST_ITM!BT81</f>
        <v>207</v>
      </c>
      <c r="X39" s="322">
        <f>+EST_ITM!DP81</f>
        <v>0</v>
      </c>
      <c r="Y39" s="288">
        <f t="shared" si="8"/>
        <v>4077</v>
      </c>
      <c r="Z39" s="283">
        <f t="shared" si="4"/>
        <v>0</v>
      </c>
      <c r="AA39" s="290">
        <f t="shared" si="9"/>
        <v>4077</v>
      </c>
      <c r="AB39" t="str">
        <f t="shared" si="2"/>
        <v>Feb-Jun 2018</v>
      </c>
      <c r="AC39">
        <f t="shared" si="3"/>
        <v>34</v>
      </c>
    </row>
    <row r="40" spans="1:29" ht="13.5" thickBot="1" x14ac:dyDescent="0.25">
      <c r="A40">
        <v>35</v>
      </c>
      <c r="B40" s="292" t="s">
        <v>104</v>
      </c>
      <c r="C40" s="323">
        <f>+EST_ITM!AT82</f>
        <v>0</v>
      </c>
      <c r="D40" s="323">
        <f>+EST_ITM!AY82</f>
        <v>0</v>
      </c>
      <c r="E40" s="323">
        <f>+EST_ITM!Z82</f>
        <v>0</v>
      </c>
      <c r="F40" s="323">
        <f>+EST_ITM!AE82</f>
        <v>0</v>
      </c>
      <c r="G40" s="323">
        <f>+EST_ITM!AJ82</f>
        <v>0</v>
      </c>
      <c r="H40" s="323">
        <f>+EST_ITM!AO82</f>
        <v>0</v>
      </c>
      <c r="I40" s="323">
        <f>+EST_ITM!BD82</f>
        <v>0</v>
      </c>
      <c r="J40" s="323">
        <f>+EST_ITM!BI82</f>
        <v>0</v>
      </c>
      <c r="K40" s="323">
        <f>+EST_ITM!BN82</f>
        <v>0</v>
      </c>
      <c r="L40" s="286">
        <f t="shared" si="7"/>
        <v>0</v>
      </c>
      <c r="M40" s="322">
        <f>+EST_ITM!CR82</f>
        <v>145</v>
      </c>
      <c r="N40" s="322">
        <f>+EST_ITM!CL82</f>
        <v>210</v>
      </c>
      <c r="O40" s="322">
        <f>+EST_ITM!DJ82</f>
        <v>1177</v>
      </c>
      <c r="P40" s="322">
        <f>+EST_ITM!DV82</f>
        <v>503</v>
      </c>
      <c r="Q40" s="322">
        <f>+EST_ITM!DD82</f>
        <v>376</v>
      </c>
      <c r="R40" s="322">
        <f>+EST_ITM!EH82</f>
        <v>286</v>
      </c>
      <c r="S40" s="322">
        <f>+EST_ITM!EB82</f>
        <v>778</v>
      </c>
      <c r="T40" s="322">
        <f>+EST_ITM!BZ82</f>
        <v>221</v>
      </c>
      <c r="U40" s="322">
        <f>+EST_ITM!CX82</f>
        <v>273</v>
      </c>
      <c r="V40" s="322">
        <f>+EST_ITM!CF82</f>
        <v>301</v>
      </c>
      <c r="W40" s="322">
        <f>+EST_ITM!BT82</f>
        <v>217</v>
      </c>
      <c r="X40" s="322">
        <f>+EST_ITM!DP82</f>
        <v>0</v>
      </c>
      <c r="Y40" s="288">
        <f t="shared" si="8"/>
        <v>4487</v>
      </c>
      <c r="Z40" s="283">
        <f t="shared" si="4"/>
        <v>0</v>
      </c>
      <c r="AA40" s="290">
        <f t="shared" si="9"/>
        <v>4487</v>
      </c>
      <c r="AB40" t="str">
        <f t="shared" si="2"/>
        <v>Ago-Dic 2018</v>
      </c>
      <c r="AC40">
        <f t="shared" si="3"/>
        <v>35</v>
      </c>
    </row>
    <row r="41" spans="1:29" ht="13.5" thickBot="1" x14ac:dyDescent="0.25">
      <c r="A41">
        <v>36</v>
      </c>
      <c r="B41" s="293" t="s">
        <v>135</v>
      </c>
      <c r="C41" s="323">
        <f>+EST_ITM!AT83</f>
        <v>0</v>
      </c>
      <c r="D41" s="323">
        <f>+EST_ITM!AY83</f>
        <v>0</v>
      </c>
      <c r="E41" s="323">
        <f>+EST_ITM!Z83</f>
        <v>0</v>
      </c>
      <c r="F41" s="323">
        <f>+EST_ITM!AE83</f>
        <v>0</v>
      </c>
      <c r="G41" s="323">
        <f>+EST_ITM!AJ83</f>
        <v>0</v>
      </c>
      <c r="H41" s="323">
        <f>+EST_ITM!AO83</f>
        <v>0</v>
      </c>
      <c r="I41" s="323">
        <f>+EST_ITM!BD83</f>
        <v>0</v>
      </c>
      <c r="J41" s="323">
        <f>+EST_ITM!BI83</f>
        <v>0</v>
      </c>
      <c r="K41" s="323">
        <f>+EST_ITM!BN83</f>
        <v>0</v>
      </c>
      <c r="L41" s="286">
        <f t="shared" si="7"/>
        <v>0</v>
      </c>
      <c r="M41" s="322">
        <f>+EST_ITM!CR83</f>
        <v>140</v>
      </c>
      <c r="N41" s="322">
        <f>+EST_ITM!CL83</f>
        <v>190</v>
      </c>
      <c r="O41" s="322">
        <f>+EST_ITM!DJ83</f>
        <v>1172</v>
      </c>
      <c r="P41" s="322">
        <f>+EST_ITM!DV83</f>
        <v>473</v>
      </c>
      <c r="Q41" s="322">
        <f>+EST_ITM!DD83</f>
        <v>351</v>
      </c>
      <c r="R41" s="322">
        <f>+EST_ITM!EH83</f>
        <v>266</v>
      </c>
      <c r="S41" s="322">
        <f>+EST_ITM!EB83</f>
        <v>738</v>
      </c>
      <c r="T41" s="322">
        <f>+EST_ITM!BZ83</f>
        <v>211</v>
      </c>
      <c r="U41" s="322">
        <f>+EST_ITM!CX83</f>
        <v>263</v>
      </c>
      <c r="V41" s="322">
        <f>+EST_ITM!CF83</f>
        <v>291</v>
      </c>
      <c r="W41" s="322">
        <f>+EST_ITM!BT83</f>
        <v>207</v>
      </c>
      <c r="X41" s="322">
        <f>+EST_ITM!DP83</f>
        <v>0</v>
      </c>
      <c r="Y41" s="288">
        <f t="shared" si="8"/>
        <v>4302</v>
      </c>
      <c r="Z41" s="283">
        <f t="shared" si="4"/>
        <v>0</v>
      </c>
      <c r="AA41" s="290">
        <f t="shared" si="9"/>
        <v>4302</v>
      </c>
      <c r="AB41" t="str">
        <f t="shared" si="2"/>
        <v>Feb-Jun 2019</v>
      </c>
      <c r="AC41">
        <f t="shared" si="3"/>
        <v>36</v>
      </c>
    </row>
    <row r="42" spans="1:29" ht="13.5" thickBot="1" x14ac:dyDescent="0.25">
      <c r="A42">
        <v>37</v>
      </c>
      <c r="B42" s="292" t="s">
        <v>142</v>
      </c>
      <c r="C42" s="323">
        <f>+EST_ITM!AT84</f>
        <v>0</v>
      </c>
      <c r="D42" s="323">
        <f>+EST_ITM!AY84</f>
        <v>0</v>
      </c>
      <c r="E42" s="323">
        <f>+EST_ITM!Z84</f>
        <v>0</v>
      </c>
      <c r="F42" s="323">
        <f>+EST_ITM!AE84</f>
        <v>0</v>
      </c>
      <c r="G42" s="323">
        <f>+EST_ITM!AJ84</f>
        <v>0</v>
      </c>
      <c r="H42" s="323">
        <f>+EST_ITM!AO84</f>
        <v>0</v>
      </c>
      <c r="I42" s="323">
        <f>+EST_ITM!BD84</f>
        <v>0</v>
      </c>
      <c r="J42" s="323">
        <f>+EST_ITM!BI84</f>
        <v>0</v>
      </c>
      <c r="K42" s="323">
        <f>+EST_ITM!BN84</f>
        <v>0</v>
      </c>
      <c r="L42" s="286">
        <f t="shared" si="7"/>
        <v>0</v>
      </c>
      <c r="M42" s="322">
        <f>+EST_ITM!CR84</f>
        <v>150</v>
      </c>
      <c r="N42" s="322">
        <f>+EST_ITM!CL84</f>
        <v>205</v>
      </c>
      <c r="O42" s="322">
        <f>+EST_ITM!DJ84</f>
        <v>1252</v>
      </c>
      <c r="P42" s="322">
        <f>+EST_ITM!DV84</f>
        <v>503</v>
      </c>
      <c r="Q42" s="322">
        <f>+EST_ITM!DD84</f>
        <v>391</v>
      </c>
      <c r="R42" s="322">
        <f>+EST_ITM!EH84</f>
        <v>306</v>
      </c>
      <c r="S42" s="322">
        <f>+EST_ITM!EB84</f>
        <v>828</v>
      </c>
      <c r="T42" s="322">
        <f>+EST_ITM!BZ84</f>
        <v>236</v>
      </c>
      <c r="U42" s="322">
        <f>+EST_ITM!CX84</f>
        <v>288</v>
      </c>
      <c r="V42" s="322">
        <f>+EST_ITM!CF84</f>
        <v>321</v>
      </c>
      <c r="W42" s="322">
        <f>+EST_ITM!BT84</f>
        <v>217</v>
      </c>
      <c r="X42" s="322">
        <f>+EST_ITM!DP84</f>
        <v>0</v>
      </c>
      <c r="Y42" s="288">
        <f t="shared" si="8"/>
        <v>4697</v>
      </c>
      <c r="Z42" s="283">
        <f t="shared" si="4"/>
        <v>0</v>
      </c>
      <c r="AA42" s="290">
        <f t="shared" si="9"/>
        <v>4697</v>
      </c>
      <c r="AB42" t="str">
        <f t="shared" si="2"/>
        <v>Ago-Dic 2019</v>
      </c>
      <c r="AC42">
        <f t="shared" si="3"/>
        <v>37</v>
      </c>
    </row>
    <row r="43" spans="1:29" ht="13.5" thickBot="1" x14ac:dyDescent="0.25">
      <c r="A43">
        <v>38</v>
      </c>
      <c r="B43" s="293" t="s">
        <v>136</v>
      </c>
      <c r="C43" s="323">
        <f>+EST_ITM!AT85</f>
        <v>0</v>
      </c>
      <c r="D43" s="323">
        <f>+EST_ITM!AY85</f>
        <v>0</v>
      </c>
      <c r="E43" s="323">
        <f>+EST_ITM!Z85</f>
        <v>0</v>
      </c>
      <c r="F43" s="323">
        <f>+EST_ITM!AE85</f>
        <v>0</v>
      </c>
      <c r="G43" s="323">
        <f>+EST_ITM!AJ85</f>
        <v>0</v>
      </c>
      <c r="H43" s="323">
        <f>+EST_ITM!AO85</f>
        <v>0</v>
      </c>
      <c r="I43" s="323">
        <f>+EST_ITM!BD85</f>
        <v>0</v>
      </c>
      <c r="J43" s="323">
        <f>+EST_ITM!BI85</f>
        <v>0</v>
      </c>
      <c r="K43" s="323">
        <f>+EST_ITM!BN85</f>
        <v>0</v>
      </c>
      <c r="L43" s="286">
        <f t="shared" si="7"/>
        <v>0</v>
      </c>
      <c r="M43" s="322">
        <f>+EST_ITM!CR85</f>
        <v>135</v>
      </c>
      <c r="N43" s="322">
        <f>+EST_ITM!CL85</f>
        <v>185</v>
      </c>
      <c r="O43" s="322">
        <f>+EST_ITM!DJ85</f>
        <v>1247</v>
      </c>
      <c r="P43" s="322">
        <f>+EST_ITM!DV85</f>
        <v>473</v>
      </c>
      <c r="Q43" s="322">
        <f>+EST_ITM!DD85</f>
        <v>366</v>
      </c>
      <c r="R43" s="322">
        <f>+EST_ITM!EH85</f>
        <v>291</v>
      </c>
      <c r="S43" s="322">
        <f>+EST_ITM!EB85</f>
        <v>788</v>
      </c>
      <c r="T43" s="322">
        <f>+EST_ITM!BZ85</f>
        <v>226</v>
      </c>
      <c r="U43" s="322">
        <f>+EST_ITM!CX85</f>
        <v>273</v>
      </c>
      <c r="V43" s="322">
        <f>+EST_ITM!CF85</f>
        <v>306</v>
      </c>
      <c r="W43" s="322">
        <f>+EST_ITM!BT85</f>
        <v>207</v>
      </c>
      <c r="X43" s="322">
        <f>+EST_ITM!DP85</f>
        <v>0</v>
      </c>
      <c r="Y43" s="288">
        <f t="shared" si="8"/>
        <v>4497</v>
      </c>
      <c r="Z43" s="283">
        <f t="shared" si="4"/>
        <v>0</v>
      </c>
      <c r="AA43" s="290">
        <f t="shared" si="9"/>
        <v>4497</v>
      </c>
      <c r="AB43" t="str">
        <f t="shared" si="2"/>
        <v>Feb-Jun 2020</v>
      </c>
      <c r="AC43">
        <f t="shared" si="3"/>
        <v>38</v>
      </c>
    </row>
    <row r="44" spans="1:29" ht="13.5" thickBot="1" x14ac:dyDescent="0.25">
      <c r="A44">
        <v>39</v>
      </c>
      <c r="B44" s="292" t="s">
        <v>143</v>
      </c>
      <c r="C44" s="323">
        <f>+EST_ITM!AT86</f>
        <v>0</v>
      </c>
      <c r="D44" s="323">
        <f>+EST_ITM!AY86</f>
        <v>0</v>
      </c>
      <c r="E44" s="323">
        <f>+EST_ITM!Z86</f>
        <v>0</v>
      </c>
      <c r="F44" s="323">
        <f>+EST_ITM!AE86</f>
        <v>0</v>
      </c>
      <c r="G44" s="323">
        <f>+EST_ITM!AJ86</f>
        <v>0</v>
      </c>
      <c r="H44" s="323">
        <f>+EST_ITM!AO86</f>
        <v>0</v>
      </c>
      <c r="I44" s="323">
        <f>+EST_ITM!BD86</f>
        <v>0</v>
      </c>
      <c r="J44" s="323">
        <f>+EST_ITM!BI86</f>
        <v>0</v>
      </c>
      <c r="K44" s="323">
        <f>+EST_ITM!BN86</f>
        <v>0</v>
      </c>
      <c r="L44" s="286">
        <f t="shared" si="7"/>
        <v>0</v>
      </c>
      <c r="M44" s="322">
        <f>+EST_ITM!CR86</f>
        <v>145</v>
      </c>
      <c r="N44" s="322">
        <f>+EST_ITM!CL86</f>
        <v>200</v>
      </c>
      <c r="O44" s="322">
        <f>+EST_ITM!DJ86</f>
        <v>1327</v>
      </c>
      <c r="P44" s="322">
        <f>+EST_ITM!DV86</f>
        <v>503</v>
      </c>
      <c r="Q44" s="322">
        <f>+EST_ITM!DD86</f>
        <v>406</v>
      </c>
      <c r="R44" s="322">
        <f>+EST_ITM!EH86</f>
        <v>326</v>
      </c>
      <c r="S44" s="322">
        <f>+EST_ITM!EB86</f>
        <v>878</v>
      </c>
      <c r="T44" s="322">
        <f>+EST_ITM!BZ86</f>
        <v>246</v>
      </c>
      <c r="U44" s="322">
        <f>+EST_ITM!CX86</f>
        <v>298</v>
      </c>
      <c r="V44" s="322">
        <f>+EST_ITM!CF86</f>
        <v>336</v>
      </c>
      <c r="W44" s="322">
        <f>+EST_ITM!BT86</f>
        <v>217</v>
      </c>
      <c r="X44" s="322">
        <f>+EST_ITM!DP86</f>
        <v>0</v>
      </c>
      <c r="Y44" s="288">
        <f t="shared" si="8"/>
        <v>4882</v>
      </c>
      <c r="Z44" s="283">
        <f t="shared" si="4"/>
        <v>0</v>
      </c>
      <c r="AA44" s="290">
        <f t="shared" si="9"/>
        <v>4882</v>
      </c>
      <c r="AB44" t="str">
        <f t="shared" si="2"/>
        <v>Ago-Dic 2020</v>
      </c>
      <c r="AC44">
        <f t="shared" si="3"/>
        <v>39</v>
      </c>
    </row>
    <row r="45" spans="1:29" ht="13.5" thickBot="1" x14ac:dyDescent="0.25">
      <c r="A45">
        <v>40</v>
      </c>
      <c r="B45" s="293" t="s">
        <v>137</v>
      </c>
      <c r="C45" s="323">
        <f>+EST_ITM!AT87</f>
        <v>0</v>
      </c>
      <c r="D45" s="323">
        <f>+EST_ITM!AY87</f>
        <v>0</v>
      </c>
      <c r="E45" s="323">
        <f>+EST_ITM!Z87</f>
        <v>0</v>
      </c>
      <c r="F45" s="323">
        <f>+EST_ITM!AE87</f>
        <v>0</v>
      </c>
      <c r="G45" s="323">
        <f>+EST_ITM!AJ87</f>
        <v>0</v>
      </c>
      <c r="H45" s="323">
        <f>+EST_ITM!AO87</f>
        <v>0</v>
      </c>
      <c r="I45" s="323">
        <f>+EST_ITM!BD87</f>
        <v>0</v>
      </c>
      <c r="J45" s="323">
        <f>+EST_ITM!BI87</f>
        <v>0</v>
      </c>
      <c r="K45" s="323">
        <f>+EST_ITM!BN87</f>
        <v>0</v>
      </c>
      <c r="L45" s="286">
        <f t="shared" si="7"/>
        <v>0</v>
      </c>
      <c r="M45" s="322">
        <f>+EST_ITM!CR87</f>
        <v>135</v>
      </c>
      <c r="N45" s="322">
        <f>+EST_ITM!CL87</f>
        <v>180</v>
      </c>
      <c r="O45" s="322">
        <f>+EST_ITM!DJ87</f>
        <v>1322</v>
      </c>
      <c r="P45" s="322">
        <f>+EST_ITM!DV87</f>
        <v>473</v>
      </c>
      <c r="Q45" s="322">
        <f>+EST_ITM!DD87</f>
        <v>381</v>
      </c>
      <c r="R45" s="322">
        <f>+EST_ITM!EH87</f>
        <v>311</v>
      </c>
      <c r="S45" s="322">
        <f>+EST_ITM!EB87</f>
        <v>838</v>
      </c>
      <c r="T45" s="322">
        <f>+EST_ITM!BZ87</f>
        <v>236</v>
      </c>
      <c r="U45" s="322">
        <f>+EST_ITM!CX87</f>
        <v>283</v>
      </c>
      <c r="V45" s="322">
        <f>+EST_ITM!CF87</f>
        <v>321</v>
      </c>
      <c r="W45" s="322">
        <f>+EST_ITM!BT87</f>
        <v>207</v>
      </c>
      <c r="X45" s="322">
        <f>+EST_ITM!DP87</f>
        <v>0</v>
      </c>
      <c r="Y45" s="288">
        <f t="shared" si="8"/>
        <v>4687</v>
      </c>
      <c r="Z45" s="283">
        <f t="shared" si="4"/>
        <v>0</v>
      </c>
      <c r="AA45" s="290">
        <f t="shared" si="9"/>
        <v>4687</v>
      </c>
      <c r="AB45" t="str">
        <f t="shared" si="2"/>
        <v>Feb-Jun 2021</v>
      </c>
      <c r="AC45">
        <f t="shared" si="3"/>
        <v>40</v>
      </c>
    </row>
    <row r="46" spans="1:29" ht="13.5" thickBot="1" x14ac:dyDescent="0.25">
      <c r="A46">
        <v>41</v>
      </c>
      <c r="B46" s="292" t="s">
        <v>144</v>
      </c>
      <c r="C46" s="323">
        <f>+EST_ITM!AT88</f>
        <v>0</v>
      </c>
      <c r="D46" s="323">
        <f>+EST_ITM!AY88</f>
        <v>0</v>
      </c>
      <c r="E46" s="323">
        <f>+EST_ITM!Z88</f>
        <v>0</v>
      </c>
      <c r="F46" s="323">
        <f>+EST_ITM!AE88</f>
        <v>0</v>
      </c>
      <c r="G46" s="323">
        <f>+EST_ITM!AJ88</f>
        <v>0</v>
      </c>
      <c r="H46" s="323">
        <f>+EST_ITM!AO88</f>
        <v>0</v>
      </c>
      <c r="I46" s="323">
        <f>+EST_ITM!BD88</f>
        <v>0</v>
      </c>
      <c r="J46" s="323">
        <f>+EST_ITM!BI88</f>
        <v>0</v>
      </c>
      <c r="K46" s="323">
        <f>+EST_ITM!BN88</f>
        <v>0</v>
      </c>
      <c r="L46" s="286">
        <f t="shared" si="7"/>
        <v>0</v>
      </c>
      <c r="M46" s="322">
        <f>+EST_ITM!CR88</f>
        <v>145</v>
      </c>
      <c r="N46" s="322">
        <f>+EST_ITM!CL88</f>
        <v>195</v>
      </c>
      <c r="O46" s="322">
        <f>+EST_ITM!DJ88</f>
        <v>1402</v>
      </c>
      <c r="P46" s="322">
        <f>+EST_ITM!DV88</f>
        <v>503</v>
      </c>
      <c r="Q46" s="322">
        <f>+EST_ITM!DD88</f>
        <v>421</v>
      </c>
      <c r="R46" s="322">
        <f>+EST_ITM!EH88</f>
        <v>346</v>
      </c>
      <c r="S46" s="322">
        <f>+EST_ITM!EB88</f>
        <v>928</v>
      </c>
      <c r="T46" s="322">
        <f>+EST_ITM!BZ88</f>
        <v>256</v>
      </c>
      <c r="U46" s="322">
        <f>+EST_ITM!CX88</f>
        <v>308</v>
      </c>
      <c r="V46" s="322">
        <f>+EST_ITM!CF88</f>
        <v>351</v>
      </c>
      <c r="W46" s="322">
        <f>+EST_ITM!BT88</f>
        <v>217</v>
      </c>
      <c r="X46" s="322">
        <f>+EST_ITM!DP88</f>
        <v>0</v>
      </c>
      <c r="Y46" s="288">
        <f t="shared" si="8"/>
        <v>5072</v>
      </c>
      <c r="Z46" s="283">
        <f t="shared" si="4"/>
        <v>0</v>
      </c>
      <c r="AA46" s="290">
        <f t="shared" si="9"/>
        <v>5072</v>
      </c>
      <c r="AB46" t="str">
        <f t="shared" si="2"/>
        <v>Ago-Dic 2021</v>
      </c>
      <c r="AC46">
        <f t="shared" si="3"/>
        <v>41</v>
      </c>
    </row>
    <row r="47" spans="1:29" ht="13.5" thickBot="1" x14ac:dyDescent="0.25">
      <c r="A47">
        <v>42</v>
      </c>
      <c r="B47" s="293" t="s">
        <v>138</v>
      </c>
      <c r="C47" s="323">
        <f>+EST_ITM!AT89</f>
        <v>0</v>
      </c>
      <c r="D47" s="323">
        <f>+EST_ITM!AY89</f>
        <v>0</v>
      </c>
      <c r="E47" s="323">
        <f>+EST_ITM!Z89</f>
        <v>0</v>
      </c>
      <c r="F47" s="323">
        <f>+EST_ITM!AE89</f>
        <v>0</v>
      </c>
      <c r="G47" s="323">
        <f>+EST_ITM!AJ89</f>
        <v>0</v>
      </c>
      <c r="H47" s="323">
        <f>+EST_ITM!AO89</f>
        <v>0</v>
      </c>
      <c r="I47" s="323">
        <f>+EST_ITM!BD89</f>
        <v>0</v>
      </c>
      <c r="J47" s="323">
        <f>+EST_ITM!BI89</f>
        <v>0</v>
      </c>
      <c r="K47" s="323">
        <f>+EST_ITM!BN89</f>
        <v>0</v>
      </c>
      <c r="L47" s="286">
        <f t="shared" si="7"/>
        <v>0</v>
      </c>
      <c r="M47" s="322">
        <f>+EST_ITM!CR89</f>
        <v>135</v>
      </c>
      <c r="N47" s="322">
        <f>+EST_ITM!CL89</f>
        <v>175</v>
      </c>
      <c r="O47" s="322">
        <f>+EST_ITM!DJ89</f>
        <v>1387</v>
      </c>
      <c r="P47" s="322">
        <f>+EST_ITM!DV89</f>
        <v>473</v>
      </c>
      <c r="Q47" s="322">
        <f>+EST_ITM!DD89</f>
        <v>396</v>
      </c>
      <c r="R47" s="322">
        <f>+EST_ITM!EH89</f>
        <v>331</v>
      </c>
      <c r="S47" s="322">
        <f>+EST_ITM!EB89</f>
        <v>888</v>
      </c>
      <c r="T47" s="322">
        <f>+EST_ITM!BZ89</f>
        <v>246</v>
      </c>
      <c r="U47" s="322">
        <f>+EST_ITM!CX89</f>
        <v>293</v>
      </c>
      <c r="V47" s="322">
        <f>+EST_ITM!CF89</f>
        <v>331</v>
      </c>
      <c r="W47" s="322">
        <f>+EST_ITM!BT89</f>
        <v>207</v>
      </c>
      <c r="X47" s="322">
        <f>+EST_ITM!DP89</f>
        <v>0</v>
      </c>
      <c r="Y47" s="288">
        <f t="shared" si="8"/>
        <v>4862</v>
      </c>
      <c r="Z47" s="283">
        <f t="shared" si="4"/>
        <v>0</v>
      </c>
      <c r="AA47" s="290">
        <f t="shared" si="9"/>
        <v>4862</v>
      </c>
      <c r="AB47" t="str">
        <f t="shared" si="2"/>
        <v>Feb-Jun 2022</v>
      </c>
      <c r="AC47">
        <f t="shared" si="3"/>
        <v>42</v>
      </c>
    </row>
    <row r="48" spans="1:29" ht="13.5" thickBot="1" x14ac:dyDescent="0.25">
      <c r="A48">
        <v>43</v>
      </c>
      <c r="B48" s="292" t="s">
        <v>145</v>
      </c>
      <c r="C48" s="323">
        <f>+EST_ITM!AT90</f>
        <v>0</v>
      </c>
      <c r="D48" s="323">
        <f>+EST_ITM!AY90</f>
        <v>0</v>
      </c>
      <c r="E48" s="323">
        <f>+EST_ITM!Z90</f>
        <v>0</v>
      </c>
      <c r="F48" s="323">
        <f>+EST_ITM!AE90</f>
        <v>0</v>
      </c>
      <c r="G48" s="323">
        <f>+EST_ITM!AJ90</f>
        <v>0</v>
      </c>
      <c r="H48" s="323">
        <f>+EST_ITM!AO90</f>
        <v>0</v>
      </c>
      <c r="I48" s="323">
        <f>+EST_ITM!BD90</f>
        <v>0</v>
      </c>
      <c r="J48" s="323">
        <f>+EST_ITM!BI90</f>
        <v>0</v>
      </c>
      <c r="K48" s="323">
        <f>+EST_ITM!BN90</f>
        <v>0</v>
      </c>
      <c r="L48" s="286">
        <f t="shared" si="7"/>
        <v>0</v>
      </c>
      <c r="M48" s="322">
        <f>+EST_ITM!CR90</f>
        <v>145</v>
      </c>
      <c r="N48" s="322">
        <f>+EST_ITM!CL90</f>
        <v>190</v>
      </c>
      <c r="O48" s="322">
        <f>+EST_ITM!DJ90</f>
        <v>1457</v>
      </c>
      <c r="P48" s="322">
        <f>+EST_ITM!DV90</f>
        <v>503</v>
      </c>
      <c r="Q48" s="322">
        <f>+EST_ITM!DD90</f>
        <v>436</v>
      </c>
      <c r="R48" s="322">
        <f>+EST_ITM!EH90</f>
        <v>366</v>
      </c>
      <c r="S48" s="322">
        <f>+EST_ITM!EB90</f>
        <v>978</v>
      </c>
      <c r="T48" s="322">
        <f>+EST_ITM!BZ90</f>
        <v>266</v>
      </c>
      <c r="U48" s="322">
        <f>+EST_ITM!CX90</f>
        <v>318</v>
      </c>
      <c r="V48" s="322">
        <f>+EST_ITM!CF90</f>
        <v>356</v>
      </c>
      <c r="W48" s="322">
        <f>+EST_ITM!BT90</f>
        <v>217</v>
      </c>
      <c r="X48" s="322">
        <f>+EST_ITM!DP90</f>
        <v>0</v>
      </c>
      <c r="Y48" s="288">
        <f t="shared" si="8"/>
        <v>5232</v>
      </c>
      <c r="Z48" s="283">
        <f t="shared" si="4"/>
        <v>0</v>
      </c>
      <c r="AA48" s="290">
        <f t="shared" si="9"/>
        <v>5232</v>
      </c>
      <c r="AB48" t="str">
        <f t="shared" si="2"/>
        <v>Ago-Dic 2022</v>
      </c>
      <c r="AC48">
        <f t="shared" si="3"/>
        <v>43</v>
      </c>
    </row>
    <row r="49" spans="1:29" ht="13.5" thickBot="1" x14ac:dyDescent="0.25">
      <c r="A49">
        <v>44</v>
      </c>
      <c r="B49" s="293" t="s">
        <v>139</v>
      </c>
      <c r="C49" s="323">
        <f>+EST_ITM!AT91</f>
        <v>0</v>
      </c>
      <c r="D49" s="323">
        <f>+EST_ITM!AY91</f>
        <v>0</v>
      </c>
      <c r="E49" s="323">
        <f>+EST_ITM!Z91</f>
        <v>0</v>
      </c>
      <c r="F49" s="323">
        <f>+EST_ITM!AE91</f>
        <v>0</v>
      </c>
      <c r="G49" s="323">
        <f>+EST_ITM!AJ91</f>
        <v>0</v>
      </c>
      <c r="H49" s="323">
        <f>+EST_ITM!AO91</f>
        <v>0</v>
      </c>
      <c r="I49" s="323">
        <f>+EST_ITM!BD91</f>
        <v>0</v>
      </c>
      <c r="J49" s="323">
        <f>+EST_ITM!BI91</f>
        <v>0</v>
      </c>
      <c r="K49" s="323">
        <f>+EST_ITM!BN91</f>
        <v>0</v>
      </c>
      <c r="L49" s="286">
        <f t="shared" si="7"/>
        <v>0</v>
      </c>
      <c r="M49" s="322">
        <f>+EST_ITM!CR91</f>
        <v>135</v>
      </c>
      <c r="N49" s="322">
        <f>+EST_ITM!CL91</f>
        <v>170</v>
      </c>
      <c r="O49" s="322">
        <f>+EST_ITM!DJ91</f>
        <v>1442</v>
      </c>
      <c r="P49" s="322">
        <f>+EST_ITM!DV91</f>
        <v>473</v>
      </c>
      <c r="Q49" s="322">
        <f>+EST_ITM!DD91</f>
        <v>411</v>
      </c>
      <c r="R49" s="322">
        <f>+EST_ITM!EH91</f>
        <v>351</v>
      </c>
      <c r="S49" s="322">
        <f>+EST_ITM!EB91</f>
        <v>938</v>
      </c>
      <c r="T49" s="322">
        <f>+EST_ITM!BZ91</f>
        <v>256</v>
      </c>
      <c r="U49" s="322">
        <f>+EST_ITM!CX91</f>
        <v>303</v>
      </c>
      <c r="V49" s="322">
        <f>+EST_ITM!CF91</f>
        <v>336</v>
      </c>
      <c r="W49" s="322">
        <f>+EST_ITM!BT91</f>
        <v>207</v>
      </c>
      <c r="X49" s="322">
        <f>+EST_ITM!DP91</f>
        <v>0</v>
      </c>
      <c r="Y49" s="288">
        <f t="shared" si="8"/>
        <v>5022</v>
      </c>
      <c r="Z49" s="283">
        <f t="shared" si="4"/>
        <v>0</v>
      </c>
      <c r="AA49" s="290">
        <f t="shared" si="9"/>
        <v>5022</v>
      </c>
      <c r="AB49" t="str">
        <f t="shared" si="2"/>
        <v>Feb-Jun 2023</v>
      </c>
      <c r="AC49">
        <f t="shared" si="3"/>
        <v>44</v>
      </c>
    </row>
    <row r="50" spans="1:29" ht="13.5" thickBot="1" x14ac:dyDescent="0.25">
      <c r="A50">
        <v>45</v>
      </c>
      <c r="B50" s="292" t="s">
        <v>146</v>
      </c>
      <c r="C50" s="323">
        <f>+EST_ITM!AT92</f>
        <v>0</v>
      </c>
      <c r="D50" s="323">
        <f>+EST_ITM!AY92</f>
        <v>0</v>
      </c>
      <c r="E50" s="323">
        <f>+EST_ITM!Z92</f>
        <v>0</v>
      </c>
      <c r="F50" s="323">
        <f>+EST_ITM!AE92</f>
        <v>0</v>
      </c>
      <c r="G50" s="323">
        <f>+EST_ITM!AJ92</f>
        <v>0</v>
      </c>
      <c r="H50" s="323">
        <f>+EST_ITM!AO92</f>
        <v>0</v>
      </c>
      <c r="I50" s="323">
        <f>+EST_ITM!BD92</f>
        <v>0</v>
      </c>
      <c r="J50" s="323">
        <f>+EST_ITM!BI92</f>
        <v>0</v>
      </c>
      <c r="K50" s="323">
        <f>+EST_ITM!BN92</f>
        <v>0</v>
      </c>
      <c r="L50" s="286">
        <f t="shared" si="7"/>
        <v>0</v>
      </c>
      <c r="M50" s="322">
        <f>+EST_ITM!CR92</f>
        <v>145</v>
      </c>
      <c r="N50" s="322">
        <f>+EST_ITM!CL92</f>
        <v>185</v>
      </c>
      <c r="O50" s="322">
        <f>+EST_ITM!DJ92</f>
        <v>1512</v>
      </c>
      <c r="P50" s="322">
        <f>+EST_ITM!DV92</f>
        <v>503</v>
      </c>
      <c r="Q50" s="322">
        <f>+EST_ITM!DD92</f>
        <v>451</v>
      </c>
      <c r="R50" s="322">
        <f>+EST_ITM!EH92</f>
        <v>386</v>
      </c>
      <c r="S50" s="322">
        <f>+EST_ITM!EB92</f>
        <v>1028</v>
      </c>
      <c r="T50" s="322">
        <f>+EST_ITM!BZ92</f>
        <v>276</v>
      </c>
      <c r="U50" s="322">
        <f>+EST_ITM!CX92</f>
        <v>328</v>
      </c>
      <c r="V50" s="322">
        <f>+EST_ITM!CF92</f>
        <v>361</v>
      </c>
      <c r="W50" s="322">
        <f>+EST_ITM!BT92</f>
        <v>217</v>
      </c>
      <c r="X50" s="322">
        <f>+EST_ITM!DP92</f>
        <v>0</v>
      </c>
      <c r="Y50" s="288">
        <f t="shared" si="8"/>
        <v>5392</v>
      </c>
      <c r="Z50" s="283">
        <f t="shared" si="4"/>
        <v>0</v>
      </c>
      <c r="AA50" s="290">
        <f t="shared" si="9"/>
        <v>5392</v>
      </c>
      <c r="AB50" t="str">
        <f t="shared" si="2"/>
        <v>Ago-Dic 2023</v>
      </c>
      <c r="AC50">
        <f t="shared" si="3"/>
        <v>45</v>
      </c>
    </row>
    <row r="51" spans="1:29" ht="13.5" thickBot="1" x14ac:dyDescent="0.25">
      <c r="A51">
        <v>46</v>
      </c>
      <c r="B51" s="293" t="s">
        <v>140</v>
      </c>
      <c r="C51" s="323">
        <f>+EST_ITM!AT93</f>
        <v>0</v>
      </c>
      <c r="D51" s="323">
        <f>+EST_ITM!AY93</f>
        <v>0</v>
      </c>
      <c r="E51" s="323">
        <f>+EST_ITM!Z93</f>
        <v>0</v>
      </c>
      <c r="F51" s="323">
        <f>+EST_ITM!AE93</f>
        <v>0</v>
      </c>
      <c r="G51" s="323">
        <f>+EST_ITM!AJ93</f>
        <v>0</v>
      </c>
      <c r="H51" s="323">
        <f>+EST_ITM!AO93</f>
        <v>0</v>
      </c>
      <c r="I51" s="323">
        <f>+EST_ITM!BD93</f>
        <v>0</v>
      </c>
      <c r="J51" s="323">
        <f>+EST_ITM!BI93</f>
        <v>0</v>
      </c>
      <c r="K51" s="323">
        <f>+EST_ITM!BN93</f>
        <v>0</v>
      </c>
      <c r="L51" s="286">
        <f t="shared" si="7"/>
        <v>0</v>
      </c>
      <c r="M51" s="322">
        <f>+EST_ITM!CR93</f>
        <v>135</v>
      </c>
      <c r="N51" s="322">
        <f>+EST_ITM!CL93</f>
        <v>165</v>
      </c>
      <c r="O51" s="322">
        <f>+EST_ITM!DJ93</f>
        <v>1497</v>
      </c>
      <c r="P51" s="322">
        <f>+EST_ITM!DV93</f>
        <v>473</v>
      </c>
      <c r="Q51" s="322">
        <f>+EST_ITM!DD93</f>
        <v>426</v>
      </c>
      <c r="R51" s="322">
        <f>+EST_ITM!EH93</f>
        <v>371</v>
      </c>
      <c r="S51" s="322">
        <f>+EST_ITM!EB93</f>
        <v>988</v>
      </c>
      <c r="T51" s="322">
        <f>+EST_ITM!BZ93</f>
        <v>266</v>
      </c>
      <c r="U51" s="322">
        <f>+EST_ITM!CX93</f>
        <v>313</v>
      </c>
      <c r="V51" s="322">
        <f>+EST_ITM!CF93</f>
        <v>336</v>
      </c>
      <c r="W51" s="322">
        <f>+EST_ITM!BT93</f>
        <v>207</v>
      </c>
      <c r="X51" s="322">
        <f>+EST_ITM!DP93</f>
        <v>0</v>
      </c>
      <c r="Y51" s="288">
        <f t="shared" si="8"/>
        <v>5177</v>
      </c>
      <c r="Z51" s="283">
        <f t="shared" si="4"/>
        <v>0</v>
      </c>
      <c r="AA51" s="290">
        <f t="shared" si="9"/>
        <v>5177</v>
      </c>
      <c r="AB51" t="str">
        <f t="shared" si="2"/>
        <v>Feb-Jun 2024</v>
      </c>
      <c r="AC51">
        <f t="shared" si="3"/>
        <v>46</v>
      </c>
    </row>
    <row r="52" spans="1:29" ht="13.5" thickBot="1" x14ac:dyDescent="0.25">
      <c r="A52">
        <v>47</v>
      </c>
      <c r="B52" s="292" t="s">
        <v>147</v>
      </c>
      <c r="C52" s="323">
        <f>+EST_ITM!AT94</f>
        <v>0</v>
      </c>
      <c r="D52" s="323">
        <f>+EST_ITM!AY94</f>
        <v>0</v>
      </c>
      <c r="E52" s="323">
        <f>+EST_ITM!Z94</f>
        <v>0</v>
      </c>
      <c r="F52" s="323">
        <f>+EST_ITM!AE94</f>
        <v>0</v>
      </c>
      <c r="G52" s="323">
        <f>+EST_ITM!AJ94</f>
        <v>0</v>
      </c>
      <c r="H52" s="323">
        <f>+EST_ITM!AO94</f>
        <v>0</v>
      </c>
      <c r="I52" s="323">
        <f>+EST_ITM!BD94</f>
        <v>0</v>
      </c>
      <c r="J52" s="323">
        <f>+EST_ITM!BI94</f>
        <v>0</v>
      </c>
      <c r="K52" s="323">
        <f>+EST_ITM!BN94</f>
        <v>0</v>
      </c>
      <c r="L52" s="286">
        <f t="shared" si="7"/>
        <v>0</v>
      </c>
      <c r="M52" s="322">
        <f>+EST_ITM!CR94</f>
        <v>145</v>
      </c>
      <c r="N52" s="322">
        <f>+EST_ITM!CL94</f>
        <v>180</v>
      </c>
      <c r="O52" s="322">
        <f>+EST_ITM!DJ94</f>
        <v>1567</v>
      </c>
      <c r="P52" s="322">
        <f>+EST_ITM!DV94</f>
        <v>503</v>
      </c>
      <c r="Q52" s="322">
        <f>+EST_ITM!DD94</f>
        <v>466</v>
      </c>
      <c r="R52" s="322">
        <f>+EST_ITM!EH94</f>
        <v>406</v>
      </c>
      <c r="S52" s="322">
        <f>+EST_ITM!EB94</f>
        <v>1078</v>
      </c>
      <c r="T52" s="322">
        <f>+EST_ITM!BZ94</f>
        <v>286</v>
      </c>
      <c r="U52" s="322">
        <f>+EST_ITM!CX94</f>
        <v>338</v>
      </c>
      <c r="V52" s="322">
        <f>+EST_ITM!CF94</f>
        <v>356</v>
      </c>
      <c r="W52" s="322">
        <f>+EST_ITM!BT94</f>
        <v>217</v>
      </c>
      <c r="X52" s="322">
        <f>+EST_ITM!DP94</f>
        <v>0</v>
      </c>
      <c r="Y52" s="288">
        <f t="shared" si="8"/>
        <v>5542</v>
      </c>
      <c r="Z52" s="283">
        <f t="shared" si="4"/>
        <v>0</v>
      </c>
      <c r="AA52" s="290">
        <f t="shared" si="9"/>
        <v>5542</v>
      </c>
      <c r="AB52" t="str">
        <f t="shared" si="2"/>
        <v>Ago-Dic 2024</v>
      </c>
      <c r="AC52">
        <f t="shared" si="3"/>
        <v>47</v>
      </c>
    </row>
    <row r="53" spans="1:29" ht="13.5" thickBot="1" x14ac:dyDescent="0.25">
      <c r="A53">
        <v>48</v>
      </c>
      <c r="B53" s="293" t="s">
        <v>141</v>
      </c>
      <c r="C53" s="323">
        <f>+EST_ITM!AT95</f>
        <v>0</v>
      </c>
      <c r="D53" s="323">
        <f>+EST_ITM!AY95</f>
        <v>0</v>
      </c>
      <c r="E53" s="323">
        <f>+EST_ITM!Z95</f>
        <v>0</v>
      </c>
      <c r="F53" s="323">
        <f>+EST_ITM!AE95</f>
        <v>0</v>
      </c>
      <c r="G53" s="323">
        <f>+EST_ITM!AJ95</f>
        <v>0</v>
      </c>
      <c r="H53" s="323">
        <f>+EST_ITM!AO95</f>
        <v>0</v>
      </c>
      <c r="I53" s="323">
        <f>+EST_ITM!BD95</f>
        <v>0</v>
      </c>
      <c r="J53" s="323">
        <f>+EST_ITM!BI95</f>
        <v>0</v>
      </c>
      <c r="K53" s="323">
        <f>+EST_ITM!BN95</f>
        <v>0</v>
      </c>
      <c r="L53" s="286">
        <f t="shared" si="7"/>
        <v>0</v>
      </c>
      <c r="M53" s="322">
        <f>+EST_ITM!CR95</f>
        <v>135</v>
      </c>
      <c r="N53" s="322">
        <f>+EST_ITM!CL95</f>
        <v>160</v>
      </c>
      <c r="O53" s="322">
        <f>+EST_ITM!DJ95</f>
        <v>1552</v>
      </c>
      <c r="P53" s="322">
        <f>+EST_ITM!DV95</f>
        <v>473</v>
      </c>
      <c r="Q53" s="322">
        <f>+EST_ITM!DD95</f>
        <v>441</v>
      </c>
      <c r="R53" s="322">
        <f>+EST_ITM!EH95</f>
        <v>391</v>
      </c>
      <c r="S53" s="322">
        <f>+EST_ITM!EB95</f>
        <v>1038</v>
      </c>
      <c r="T53" s="322">
        <f>+EST_ITM!BZ95</f>
        <v>276</v>
      </c>
      <c r="U53" s="322">
        <f>+EST_ITM!CX95</f>
        <v>323</v>
      </c>
      <c r="V53" s="322">
        <f>+EST_ITM!CF95</f>
        <v>331</v>
      </c>
      <c r="W53" s="322">
        <f>+EST_ITM!BT95</f>
        <v>207</v>
      </c>
      <c r="X53" s="322">
        <f>+EST_ITM!DP95</f>
        <v>0</v>
      </c>
      <c r="Y53" s="288">
        <f t="shared" si="8"/>
        <v>5327</v>
      </c>
      <c r="Z53" s="283">
        <f t="shared" si="4"/>
        <v>0</v>
      </c>
      <c r="AA53" s="290">
        <f t="shared" si="9"/>
        <v>5327</v>
      </c>
      <c r="AB53" t="str">
        <f t="shared" si="2"/>
        <v>Feb-Jun 2025</v>
      </c>
      <c r="AC53">
        <f t="shared" si="3"/>
        <v>48</v>
      </c>
    </row>
    <row r="54" spans="1:29" x14ac:dyDescent="0.2">
      <c r="A54">
        <v>49</v>
      </c>
      <c r="B54" s="292" t="s">
        <v>148</v>
      </c>
      <c r="Z54" s="283">
        <f t="shared" si="4"/>
        <v>0</v>
      </c>
    </row>
    <row r="55" spans="1:29" x14ac:dyDescent="0.2">
      <c r="B55" s="293" t="s">
        <v>169</v>
      </c>
      <c r="Z55" s="283">
        <f t="shared" si="4"/>
        <v>0</v>
      </c>
    </row>
    <row r="56" spans="1:29" x14ac:dyDescent="0.2">
      <c r="B56" s="292" t="s">
        <v>170</v>
      </c>
      <c r="Z56" s="283">
        <f t="shared" si="4"/>
        <v>0</v>
      </c>
    </row>
    <row r="57" spans="1:29" x14ac:dyDescent="0.2">
      <c r="B57" s="293" t="s">
        <v>171</v>
      </c>
      <c r="Z57" s="283">
        <f t="shared" si="4"/>
        <v>0</v>
      </c>
    </row>
    <row r="58" spans="1:29" x14ac:dyDescent="0.2">
      <c r="B58" s="292" t="s">
        <v>172</v>
      </c>
      <c r="Z58" s="283">
        <f t="shared" si="4"/>
        <v>0</v>
      </c>
    </row>
    <row r="59" spans="1:29" x14ac:dyDescent="0.2">
      <c r="B59" s="293" t="s">
        <v>173</v>
      </c>
      <c r="Z59" s="283">
        <f t="shared" si="4"/>
        <v>0</v>
      </c>
    </row>
    <row r="60" spans="1:29" x14ac:dyDescent="0.2">
      <c r="B60" s="292" t="s">
        <v>174</v>
      </c>
      <c r="Z60" s="283">
        <f t="shared" si="4"/>
        <v>0</v>
      </c>
    </row>
    <row r="61" spans="1:29" x14ac:dyDescent="0.2">
      <c r="B61" s="293" t="s">
        <v>175</v>
      </c>
      <c r="Z61" s="283">
        <f t="shared" si="4"/>
        <v>0</v>
      </c>
    </row>
    <row r="62" spans="1:29" x14ac:dyDescent="0.2">
      <c r="B62" s="292" t="s">
        <v>176</v>
      </c>
      <c r="Z62" s="283">
        <f t="shared" si="4"/>
        <v>0</v>
      </c>
    </row>
    <row r="63" spans="1:29" x14ac:dyDescent="0.2">
      <c r="B63" s="293" t="s">
        <v>177</v>
      </c>
      <c r="Z63" s="283">
        <f t="shared" si="4"/>
        <v>0</v>
      </c>
    </row>
    <row r="64" spans="1:29" x14ac:dyDescent="0.2">
      <c r="B64" s="292" t="s">
        <v>178</v>
      </c>
      <c r="Z64" s="283">
        <f t="shared" si="4"/>
        <v>0</v>
      </c>
    </row>
    <row r="65" spans="2:26" x14ac:dyDescent="0.2">
      <c r="B65" s="293" t="s">
        <v>179</v>
      </c>
      <c r="Z65" s="283">
        <f t="shared" si="4"/>
        <v>0</v>
      </c>
    </row>
    <row r="66" spans="2:26" x14ac:dyDescent="0.2">
      <c r="B66" s="292" t="s">
        <v>180</v>
      </c>
      <c r="Z66" s="283">
        <f t="shared" si="4"/>
        <v>0</v>
      </c>
    </row>
    <row r="67" spans="2:26" x14ac:dyDescent="0.2">
      <c r="B67" s="293" t="s">
        <v>181</v>
      </c>
      <c r="Z67" s="283">
        <f t="shared" si="4"/>
        <v>0</v>
      </c>
    </row>
    <row r="68" spans="2:26" x14ac:dyDescent="0.2">
      <c r="B68" s="292" t="s">
        <v>182</v>
      </c>
      <c r="Z68" s="283">
        <f t="shared" si="4"/>
        <v>0</v>
      </c>
    </row>
    <row r="69" spans="2:26" x14ac:dyDescent="0.2">
      <c r="B69" s="293" t="s">
        <v>183</v>
      </c>
      <c r="Z69" s="283">
        <f t="shared" si="4"/>
        <v>0</v>
      </c>
    </row>
    <row r="70" spans="2:26" x14ac:dyDescent="0.2">
      <c r="B70" s="292" t="s">
        <v>184</v>
      </c>
      <c r="Z70" s="283">
        <f t="shared" si="4"/>
        <v>0</v>
      </c>
    </row>
    <row r="71" spans="2:26" x14ac:dyDescent="0.2">
      <c r="B71" s="293" t="s">
        <v>185</v>
      </c>
      <c r="Z71" s="283">
        <f t="shared" si="4"/>
        <v>0</v>
      </c>
    </row>
  </sheetData>
  <sheetProtection algorithmName="SHA-512" hashValue="iUdymezeFfgRaH6RxWLZMWSKFgprxF5N5OOZy4Z+CrMkqN6m+PtdJ8pPdcdCe0jzZk3QbzIBmzYH8wu3Mg+VEw==" saltValue="W9oHQIQGeyQXxDPDwQ/+9Q==" spinCount="100000" sheet="1" objects="1" scenarios="1"/>
  <mergeCells count="1">
    <mergeCell ref="C4:AA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B16" sqref="B16"/>
    </sheetView>
  </sheetViews>
  <sheetFormatPr baseColWidth="10" defaultRowHeight="12.75" x14ac:dyDescent="0.2"/>
  <cols>
    <col min="1" max="10" width="11.42578125" style="330"/>
    <col min="11" max="11" width="32.140625" style="330" customWidth="1"/>
    <col min="12" max="25" width="11.42578125" style="330"/>
    <col min="26" max="26" width="39.7109375" style="330" customWidth="1"/>
    <col min="27" max="16384" width="11.42578125" style="330"/>
  </cols>
  <sheetData>
    <row r="2" spans="1:26" x14ac:dyDescent="0.2">
      <c r="A2" s="394" t="s">
        <v>192</v>
      </c>
    </row>
    <row r="3" spans="1:26" x14ac:dyDescent="0.2">
      <c r="A3" s="395" t="s">
        <v>210</v>
      </c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4"/>
      <c r="X3" s="334"/>
    </row>
    <row r="4" spans="1:26" x14ac:dyDescent="0.2">
      <c r="A4" s="394" t="s">
        <v>167</v>
      </c>
      <c r="B4" s="355" t="s">
        <v>206</v>
      </c>
    </row>
    <row r="5" spans="1:26" ht="30" x14ac:dyDescent="0.4">
      <c r="B5" s="396" t="s">
        <v>211</v>
      </c>
      <c r="G5" s="332" t="str">
        <f>+B4</f>
        <v>ING. QUÍMICA</v>
      </c>
      <c r="Z5" s="331" t="s">
        <v>209</v>
      </c>
    </row>
    <row r="6" spans="1:26" x14ac:dyDescent="0.2">
      <c r="Z6" s="331" t="s">
        <v>208</v>
      </c>
    </row>
    <row r="7" spans="1:26" x14ac:dyDescent="0.2">
      <c r="A7" s="330" t="str">
        <f>ESTADISTICAS!B23</f>
        <v>Feb-Jun 2010</v>
      </c>
      <c r="B7" s="330">
        <f>+HLOOKUP($B$4,BDEST,ESTADISTICAS!A23,FALSE)</f>
        <v>17</v>
      </c>
      <c r="Z7" s="331" t="s">
        <v>112</v>
      </c>
    </row>
    <row r="8" spans="1:26" x14ac:dyDescent="0.2">
      <c r="A8" s="330" t="str">
        <f>+IF(B8&gt;0,ESTADISTICAS!B24," ")</f>
        <v>Ago-Dic 2010</v>
      </c>
      <c r="B8" s="330">
        <f>+HLOOKUP($B$4,BDEST,ESTADISTICAS!A24,FALSE)</f>
        <v>58</v>
      </c>
      <c r="Z8" s="331" t="s">
        <v>207</v>
      </c>
    </row>
    <row r="9" spans="1:26" x14ac:dyDescent="0.2">
      <c r="A9" s="330" t="str">
        <f>+IF(B9&gt;0,ESTADISTICAS!B25," ")</f>
        <v>Feb-Jun 2011</v>
      </c>
      <c r="B9" s="330">
        <f>+HLOOKUP($B$4,BDEST,ESTADISTICAS!A25,FALSE)</f>
        <v>64</v>
      </c>
      <c r="Z9" s="331" t="s">
        <v>196</v>
      </c>
    </row>
    <row r="10" spans="1:26" x14ac:dyDescent="0.2">
      <c r="A10" s="330" t="str">
        <f>+IF(B10&gt;0,ESTADISTICAS!B26," ")</f>
        <v>Ago-Dic 2011</v>
      </c>
      <c r="B10" s="330">
        <f>+HLOOKUP($B$4,BDEST,ESTADISTICAS!A26,FALSE)</f>
        <v>112</v>
      </c>
      <c r="Z10" s="331" t="s">
        <v>206</v>
      </c>
    </row>
    <row r="11" spans="1:26" x14ac:dyDescent="0.2">
      <c r="A11" s="330" t="str">
        <f>+IF(B11&gt;0,ESTADISTICAS!B27," ")</f>
        <v>Feb-Jun 2012</v>
      </c>
      <c r="B11" s="330">
        <f>+HLOOKUP($B$4,BDEST,ESTADISTICAS!A27,FALSE)</f>
        <v>83</v>
      </c>
      <c r="Z11" s="331" t="s">
        <v>205</v>
      </c>
    </row>
    <row r="12" spans="1:26" x14ac:dyDescent="0.2">
      <c r="A12" s="330" t="str">
        <f>+IF(B12&gt;0,ESTADISTICAS!B28," ")</f>
        <v>Ago-Dic 2012</v>
      </c>
      <c r="B12" s="330">
        <f>+HLOOKUP($B$4,BDEST,ESTADISTICAS!A28,FALSE)</f>
        <v>138</v>
      </c>
      <c r="Z12" s="331" t="s">
        <v>220</v>
      </c>
    </row>
    <row r="13" spans="1:26" x14ac:dyDescent="0.2">
      <c r="A13" s="330" t="str">
        <f>+IF(B13&gt;0,ESTADISTICAS!B29," ")</f>
        <v>Feb-Jun 2013</v>
      </c>
      <c r="B13" s="330">
        <f>+HLOOKUP($B$4,BDEST,ESTADISTICAS!A29,FALSE)</f>
        <v>139</v>
      </c>
      <c r="Z13" s="331" t="s">
        <v>221</v>
      </c>
    </row>
    <row r="14" spans="1:26" x14ac:dyDescent="0.2">
      <c r="A14" s="330" t="str">
        <f>+IF(B14&gt;0,ESTADISTICAS!B30," ")</f>
        <v>Ago-Dic 2013</v>
      </c>
      <c r="B14" s="330">
        <f>+HLOOKUP($B$4,BDEST,ESTADISTICAS!A30,FALSE)</f>
        <v>172</v>
      </c>
      <c r="Z14" s="331" t="s">
        <v>168</v>
      </c>
    </row>
    <row r="15" spans="1:26" x14ac:dyDescent="0.2">
      <c r="A15" s="330" t="str">
        <f>+IF(B15&gt;0,ESTADISTICAS!B31," ")</f>
        <v>Feb-Jun 2014</v>
      </c>
      <c r="B15" s="330">
        <f>+HLOOKUP($B$4,BDEST,ESTADISTICAS!A31,FALSE)</f>
        <v>152</v>
      </c>
      <c r="Z15" s="331" t="s">
        <v>222</v>
      </c>
    </row>
    <row r="16" spans="1:26" x14ac:dyDescent="0.2">
      <c r="A16" s="330" t="str">
        <f>+IF(B16&gt;0,ESTADISTICAS!B32," ")</f>
        <v>Ago-Dic 2014</v>
      </c>
      <c r="B16" s="330">
        <f>+HLOOKUP($B$4,BDEST,ESTADISTICAS!A32,FALSE)</f>
        <v>190</v>
      </c>
      <c r="Z16" s="331" t="s">
        <v>223</v>
      </c>
    </row>
    <row r="17" spans="1:26" x14ac:dyDescent="0.2">
      <c r="A17" s="330" t="str">
        <f>+IF(B17&gt;0,ESTADISTICAS!B33," ")</f>
        <v>Feb-Jun 2015</v>
      </c>
      <c r="B17" s="330">
        <f>+HLOOKUP($B$4,BDEST,ESTADISTICAS!A33,FALSE)</f>
        <v>190</v>
      </c>
      <c r="Z17" s="331" t="s">
        <v>186</v>
      </c>
    </row>
    <row r="18" spans="1:26" x14ac:dyDescent="0.2">
      <c r="A18" s="330" t="str">
        <f>+IF(B18&gt;0,ESTADISTICAS!B34," ")</f>
        <v>Ago-Dic 2015</v>
      </c>
      <c r="B18" s="330">
        <f>+HLOOKUP($B$4,BDEST,ESTADISTICAS!A34,FALSE)</f>
        <v>199</v>
      </c>
    </row>
    <row r="19" spans="1:26" x14ac:dyDescent="0.2">
      <c r="A19" s="330" t="str">
        <f>+IF(B19&gt;0,ESTADISTICAS!B35," ")</f>
        <v>Feb-Jun 2016</v>
      </c>
      <c r="B19" s="330">
        <f>+HLOOKUP($B$4,BDEST,ESTADISTICAS!A35,FALSE)</f>
        <v>204</v>
      </c>
    </row>
    <row r="20" spans="1:26" x14ac:dyDescent="0.2">
      <c r="A20" s="330" t="str">
        <f>+IF(B20&gt;0,ESTADISTICAS!B36," ")</f>
        <v>Ago-Dic 2016</v>
      </c>
      <c r="B20" s="330">
        <f>+HLOOKUP($B$4,BDEST,ESTADISTICAS!A36,FALSE)</f>
        <v>244</v>
      </c>
    </row>
    <row r="21" spans="1:26" x14ac:dyDescent="0.2">
      <c r="A21" s="330" t="str">
        <f>+IF(B21&gt;0,ESTADISTICAS!B37," ")</f>
        <v>Feb-Jun 2017</v>
      </c>
      <c r="B21" s="330">
        <f>+HLOOKUP($B$4,BDEST,ESTADISTICAS!A37,FALSE)</f>
        <v>229</v>
      </c>
    </row>
    <row r="22" spans="1:26" x14ac:dyDescent="0.2">
      <c r="A22" s="330" t="str">
        <f>+IF(B22&gt;0,ESTADISTICAS!B38," ")</f>
        <v>Ago-Dic 2017</v>
      </c>
      <c r="B22" s="330">
        <f>+HLOOKUP($B$4,BDEST,ESTADISTICAS!A38,FALSE)</f>
        <v>264</v>
      </c>
    </row>
    <row r="23" spans="1:26" x14ac:dyDescent="0.2">
      <c r="A23" s="330" t="str">
        <f>+IF(B23&gt;0,ESTADISTICAS!B39," ")</f>
        <v>Feb-Jun 2018</v>
      </c>
      <c r="B23" s="330">
        <f>+HLOOKUP($B$4,BDEST,ESTADISTICAS!A39,FALSE)</f>
        <v>256</v>
      </c>
    </row>
    <row r="24" spans="1:26" x14ac:dyDescent="0.2">
      <c r="A24" s="330" t="str">
        <f>+IF(B24&gt;0,ESTADISTICAS!B40," ")</f>
        <v>Ago-Dic 2018</v>
      </c>
      <c r="B24" s="330">
        <f>+HLOOKUP($B$4,BDEST,ESTADISTICAS!A40,FALSE)</f>
        <v>286</v>
      </c>
    </row>
    <row r="25" spans="1:26" x14ac:dyDescent="0.2">
      <c r="A25" s="330" t="str">
        <f>+IF(B25&gt;0,ESTADISTICAS!B41," ")</f>
        <v>Feb-Jun 2019</v>
      </c>
      <c r="B25" s="330">
        <f>+HLOOKUP($B$4,BDEST,ESTADISTICAS!A41,FALSE)</f>
        <v>266</v>
      </c>
    </row>
    <row r="26" spans="1:26" x14ac:dyDescent="0.2">
      <c r="A26" s="330" t="str">
        <f>+IF(B26&gt;0,ESTADISTICAS!B42," ")</f>
        <v>Ago-Dic 2019</v>
      </c>
      <c r="B26" s="330">
        <f>+HLOOKUP($B$4,BDEST,ESTADISTICAS!A42,FALSE)</f>
        <v>306</v>
      </c>
    </row>
    <row r="27" spans="1:26" x14ac:dyDescent="0.2">
      <c r="A27" s="330" t="str">
        <f>+IF(B27&gt;0,ESTADISTICAS!B43," ")</f>
        <v>Feb-Jun 2020</v>
      </c>
      <c r="B27" s="330">
        <f>+HLOOKUP($B$4,BDEST,ESTADISTICAS!A43,FALSE)</f>
        <v>291</v>
      </c>
    </row>
    <row r="28" spans="1:26" x14ac:dyDescent="0.2">
      <c r="A28" s="330" t="str">
        <f>+IF(B28&gt;0,ESTADISTICAS!B44," ")</f>
        <v>Ago-Dic 2020</v>
      </c>
      <c r="B28" s="330">
        <f>+HLOOKUP($B$4,BDEST,ESTADISTICAS!A44,FALSE)</f>
        <v>326</v>
      </c>
    </row>
    <row r="29" spans="1:26" x14ac:dyDescent="0.2">
      <c r="A29" s="330" t="str">
        <f>+IF(B29&gt;0,ESTADISTICAS!B45," ")</f>
        <v>Feb-Jun 2021</v>
      </c>
      <c r="B29" s="330">
        <f>+HLOOKUP($B$4,BDEST,ESTADISTICAS!A45,FALSE)</f>
        <v>311</v>
      </c>
    </row>
    <row r="30" spans="1:26" x14ac:dyDescent="0.2">
      <c r="A30" s="330" t="str">
        <f>+IF(B30&gt;0,ESTADISTICAS!B46," ")</f>
        <v>Ago-Dic 2021</v>
      </c>
      <c r="B30" s="330">
        <f>+HLOOKUP($B$4,BDEST,ESTADISTICAS!A46,FALSE)</f>
        <v>346</v>
      </c>
    </row>
    <row r="31" spans="1:26" x14ac:dyDescent="0.2">
      <c r="A31" s="330" t="str">
        <f>+IF(B31&gt;0,ESTADISTICAS!B47," ")</f>
        <v>Feb-Jun 2022</v>
      </c>
      <c r="B31" s="330">
        <f>+HLOOKUP($B$4,BDEST,ESTADISTICAS!A47,FALSE)</f>
        <v>331</v>
      </c>
    </row>
    <row r="32" spans="1:26" x14ac:dyDescent="0.2">
      <c r="A32" s="330" t="str">
        <f>+IF(B32&gt;0,ESTADISTICAS!B48," ")</f>
        <v>Ago-Dic 2022</v>
      </c>
      <c r="B32" s="330">
        <f>+HLOOKUP($B$4,BDEST,ESTADISTICAS!A48,FALSE)</f>
        <v>366</v>
      </c>
    </row>
    <row r="33" spans="1:2" x14ac:dyDescent="0.2">
      <c r="A33" s="330" t="str">
        <f>+IF(B33&gt;0,ESTADISTICAS!B49," ")</f>
        <v>Feb-Jun 2023</v>
      </c>
      <c r="B33" s="330">
        <f>+HLOOKUP($B$4,BDEST,ESTADISTICAS!A49,FALSE)</f>
        <v>351</v>
      </c>
    </row>
    <row r="34" spans="1:2" x14ac:dyDescent="0.2">
      <c r="A34" s="330" t="str">
        <f>+IF(B34&gt;0,ESTADISTICAS!B50," ")</f>
        <v>Ago-Dic 2023</v>
      </c>
      <c r="B34" s="330">
        <f>+HLOOKUP($B$4,BDEST,ESTADISTICAS!A50,FALSE)</f>
        <v>386</v>
      </c>
    </row>
    <row r="35" spans="1:2" x14ac:dyDescent="0.2">
      <c r="A35" s="330" t="str">
        <f>+IF(B35&gt;0,ESTADISTICAS!B51," ")</f>
        <v>Feb-Jun 2024</v>
      </c>
      <c r="B35" s="330">
        <f>+HLOOKUP($B$4,BDEST,ESTADISTICAS!A51,FALSE)</f>
        <v>371</v>
      </c>
    </row>
    <row r="36" spans="1:2" x14ac:dyDescent="0.2">
      <c r="A36" s="330" t="str">
        <f>+IF(B36&gt;0,ESTADISTICAS!B52," ")</f>
        <v>Ago-Dic 2024</v>
      </c>
      <c r="B36" s="330">
        <f>+HLOOKUP($B$4,BDEST,ESTADISTICAS!A52,FALSE)</f>
        <v>406</v>
      </c>
    </row>
    <row r="37" spans="1:2" x14ac:dyDescent="0.2">
      <c r="A37" s="330" t="str">
        <f>+IF(B37&gt;0,ESTADISTICAS!B53," ")</f>
        <v>Feb-Jun 2025</v>
      </c>
      <c r="B37" s="330">
        <f>+HLOOKUP($B$4,BDEST,ESTADISTICAS!A53,FALSE)</f>
        <v>391</v>
      </c>
    </row>
  </sheetData>
  <sheetProtection algorithmName="SHA-512" hashValue="7jfg5r2PKligMvdRo81XG/Cqvj7VBoJJQ2s684VUbh5X1mRVfpZlctwtxUlkeAQI2bxKMlpWRMUnnZDltyrz2A==" saltValue="hhBQkOw8y5yJjSkygik/GA==" spinCount="100000" sheet="1" objects="1" scenarios="1"/>
  <sortState ref="K3:K62">
    <sortCondition ref="K3:K62"/>
  </sortState>
  <conditionalFormatting sqref="K3">
    <cfRule type="cellIs" dxfId="12" priority="2" stopIfTrue="1" operator="lessThan">
      <formula>0</formula>
    </cfRule>
  </conditionalFormatting>
  <conditionalFormatting sqref="Z5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K3" sqref="K3:P3"/>
    </sheetView>
  </sheetViews>
  <sheetFormatPr baseColWidth="10" defaultRowHeight="12.75" x14ac:dyDescent="0.2"/>
  <cols>
    <col min="1" max="1" width="19.5703125" style="330" hidden="1" customWidth="1"/>
    <col min="2" max="2" width="9" style="330" hidden="1" customWidth="1"/>
    <col min="3" max="3" width="9.140625" style="330" hidden="1" customWidth="1"/>
    <col min="4" max="4" width="7" style="330" hidden="1" customWidth="1"/>
    <col min="5" max="5" width="11.42578125" style="330"/>
    <col min="6" max="6" width="15.7109375" style="330" customWidth="1"/>
    <col min="7" max="7" width="11.42578125" style="330"/>
    <col min="8" max="8" width="4.7109375" style="330" customWidth="1"/>
    <col min="9" max="9" width="14" style="330" customWidth="1"/>
    <col min="10" max="10" width="9.140625" style="330" customWidth="1"/>
    <col min="11" max="11" width="22" style="330" customWidth="1"/>
    <col min="12" max="12" width="15.28515625" style="330" bestFit="1" customWidth="1"/>
    <col min="13" max="14" width="11.42578125" style="330"/>
    <col min="15" max="15" width="18.42578125" style="330" customWidth="1"/>
    <col min="16" max="17" width="11.42578125" style="330"/>
    <col min="18" max="18" width="14.85546875" style="330" customWidth="1"/>
    <col min="19" max="25" width="11.42578125" style="330"/>
    <col min="26" max="26" width="31.42578125" style="330" customWidth="1"/>
    <col min="27" max="27" width="18" style="330" customWidth="1"/>
    <col min="28" max="16384" width="11.42578125" style="330"/>
  </cols>
  <sheetData>
    <row r="1" spans="2:29" x14ac:dyDescent="0.2">
      <c r="E1" s="397" t="s">
        <v>215</v>
      </c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4"/>
      <c r="Z1" s="334"/>
    </row>
    <row r="2" spans="2:29" x14ac:dyDescent="0.2">
      <c r="B2" s="329"/>
      <c r="E2" s="397" t="s">
        <v>216</v>
      </c>
    </row>
    <row r="3" spans="2:29" ht="30" x14ac:dyDescent="0.4">
      <c r="G3" s="332" t="s">
        <v>191</v>
      </c>
      <c r="K3" s="479" t="s">
        <v>190</v>
      </c>
      <c r="L3" s="479"/>
      <c r="M3" s="479"/>
      <c r="N3" s="479"/>
      <c r="O3" s="479"/>
      <c r="P3" s="479"/>
      <c r="Q3" s="339"/>
      <c r="Z3" s="331" t="s">
        <v>188</v>
      </c>
      <c r="AA3" s="331" t="s">
        <v>112</v>
      </c>
      <c r="AB3" s="331" t="s">
        <v>220</v>
      </c>
    </row>
    <row r="4" spans="2:29" ht="12.75" customHeight="1" x14ac:dyDescent="0.2">
      <c r="E4" s="472"/>
      <c r="F4" s="472"/>
      <c r="G4" s="472"/>
      <c r="H4" s="472"/>
      <c r="I4" s="472"/>
      <c r="J4" s="472"/>
      <c r="K4" s="472"/>
      <c r="L4" s="472"/>
      <c r="M4" s="472"/>
      <c r="N4" s="472"/>
      <c r="O4" s="472"/>
      <c r="P4" s="472"/>
      <c r="Q4" s="336"/>
      <c r="S4" s="329" t="s">
        <v>187</v>
      </c>
      <c r="T4" s="330" t="str">
        <f>+VLOOKUP($K$3,bddeptos,2,FALSE)</f>
        <v>CONTADOR PÚBLICO</v>
      </c>
      <c r="U4" s="330" t="str">
        <f>+VLOOKUP($K$3,bddeptos,3,FALSE)</f>
        <v>ING. EN GESTIÓN EMPRESARIAL</v>
      </c>
      <c r="V4" s="330" t="str">
        <f>IF(VLOOKUP($K$3,bddeptos,4,FALSE)=0," ",VLOOKUP($K$3,bddeptos,4,FALSE))</f>
        <v xml:space="preserve"> </v>
      </c>
      <c r="Z4" s="331" t="s">
        <v>189</v>
      </c>
      <c r="AA4" s="331" t="s">
        <v>209</v>
      </c>
      <c r="AB4" s="331" t="s">
        <v>208</v>
      </c>
      <c r="AC4" s="331" t="s">
        <v>221</v>
      </c>
    </row>
    <row r="5" spans="2:29" x14ac:dyDescent="0.2">
      <c r="S5" s="335" t="str">
        <f>ESTADISTICAS!B23</f>
        <v>Feb-Jun 2010</v>
      </c>
      <c r="T5" s="330">
        <f>+HLOOKUP($T$4,BDEST,ESTADISTICAS!A23,FALSE)</f>
        <v>17</v>
      </c>
      <c r="U5" s="330">
        <f>+HLOOKUP($U$4,BDEST,ESTADISTICAS!A23,FALSE)</f>
        <v>16</v>
      </c>
      <c r="V5" s="330" t="str">
        <f>+IF($V$4=" "," ",HLOOKUP($V$4,BDEST,ESTADISTICAS!A23,FALSE))</f>
        <v xml:space="preserve"> </v>
      </c>
      <c r="Z5" s="331" t="s">
        <v>225</v>
      </c>
      <c r="AA5" s="331" t="s">
        <v>207</v>
      </c>
      <c r="AB5" s="331" t="s">
        <v>205</v>
      </c>
    </row>
    <row r="6" spans="2:29" x14ac:dyDescent="0.2">
      <c r="S6" s="335" t="str">
        <f>+IF(T6&gt;0,ESTADISTICAS!B24," ")</f>
        <v>Ago-Dic 2010</v>
      </c>
      <c r="T6" s="330">
        <f>+HLOOKUP($T$4,BDEST,ESTADISTICAS!A24,FALSE)</f>
        <v>38</v>
      </c>
      <c r="U6" s="330">
        <f>+HLOOKUP($U$4,BDEST,ESTADISTICAS!A24,FALSE)</f>
        <v>43</v>
      </c>
      <c r="V6" s="330" t="str">
        <f>+IF($V$4=" "," ",HLOOKUP($V$4,BDEST,ESTADISTICAS!A24,FALSE))</f>
        <v xml:space="preserve"> </v>
      </c>
      <c r="Z6" s="331" t="s">
        <v>224</v>
      </c>
      <c r="AA6" s="331" t="s">
        <v>206</v>
      </c>
    </row>
    <row r="7" spans="2:29" x14ac:dyDescent="0.2">
      <c r="S7" s="335" t="str">
        <f>+IF(T7&gt;0,ESTADISTICAS!B25," ")</f>
        <v>Feb-Jun 2011</v>
      </c>
      <c r="T7" s="330">
        <f>+HLOOKUP($T$4,BDEST,ESTADISTICAS!A25,FALSE)</f>
        <v>53</v>
      </c>
      <c r="U7" s="330">
        <f>+HLOOKUP($U$4,BDEST,ESTADISTICAS!A25,FALSE)</f>
        <v>49</v>
      </c>
      <c r="V7" s="330" t="str">
        <f>+IF($V$4=" "," ",HLOOKUP($V$4,BDEST,ESTADISTICAS!A25,FALSE))</f>
        <v xml:space="preserve"> </v>
      </c>
      <c r="Z7" s="331" t="s">
        <v>198</v>
      </c>
      <c r="AA7" s="331" t="s">
        <v>196</v>
      </c>
      <c r="AB7" s="331" t="s">
        <v>223</v>
      </c>
    </row>
    <row r="8" spans="2:29" x14ac:dyDescent="0.2">
      <c r="S8" s="335" t="str">
        <f>+IF(T8&gt;0,ESTADISTICAS!B26," ")</f>
        <v>Ago-Dic 2011</v>
      </c>
      <c r="T8" s="330">
        <f>+HLOOKUP($T$4,BDEST,ESTADISTICAS!A26,FALSE)</f>
        <v>94</v>
      </c>
      <c r="U8" s="330">
        <f>+HLOOKUP($U$4,BDEST,ESTADISTICAS!A26,FALSE)</f>
        <v>100</v>
      </c>
      <c r="V8" s="330" t="str">
        <f>+IF($V$4=" "," ",HLOOKUP($V$4,BDEST,ESTADISTICAS!A26,FALSE))</f>
        <v xml:space="preserve"> </v>
      </c>
      <c r="Z8" s="331" t="s">
        <v>190</v>
      </c>
      <c r="AA8" s="331" t="s">
        <v>168</v>
      </c>
      <c r="AB8" s="331" t="s">
        <v>222</v>
      </c>
    </row>
    <row r="9" spans="2:29" x14ac:dyDescent="0.2">
      <c r="S9" s="335" t="str">
        <f>+IF(T9&gt;0,ESTADISTICAS!B27," ")</f>
        <v>Feb-Jun 2012</v>
      </c>
      <c r="T9" s="330">
        <f>+HLOOKUP($T$4,BDEST,ESTADISTICAS!A27,FALSE)</f>
        <v>93</v>
      </c>
      <c r="U9" s="330">
        <f>+HLOOKUP($U$4,BDEST,ESTADISTICAS!A27,FALSE)</f>
        <v>88</v>
      </c>
      <c r="V9" s="330" t="str">
        <f>+IF($V$4=" "," ",HLOOKUP($V$4,BDEST,ESTADISTICAS!A27,FALSE))</f>
        <v xml:space="preserve"> </v>
      </c>
    </row>
    <row r="10" spans="2:29" x14ac:dyDescent="0.2">
      <c r="S10" s="335" t="str">
        <f>+IF(T10&gt;0,ESTADISTICAS!B28," ")</f>
        <v>Ago-Dic 2012</v>
      </c>
      <c r="T10" s="330">
        <f>+HLOOKUP($T$4,BDEST,ESTADISTICAS!A28,FALSE)</f>
        <v>150</v>
      </c>
      <c r="U10" s="330">
        <f>+HLOOKUP($U$4,BDEST,ESTADISTICAS!A28,FALSE)</f>
        <v>140</v>
      </c>
      <c r="V10" s="330" t="str">
        <f>+IF($V$4=" "," ",HLOOKUP($V$4,BDEST,ESTADISTICAS!A28,FALSE))</f>
        <v xml:space="preserve"> </v>
      </c>
    </row>
    <row r="11" spans="2:29" x14ac:dyDescent="0.2">
      <c r="S11" s="335" t="str">
        <f>+IF(T11&gt;0,ESTADISTICAS!B29," ")</f>
        <v>Feb-Jun 2013</v>
      </c>
      <c r="T11" s="330">
        <f>+HLOOKUP($T$4,BDEST,ESTADISTICAS!A29,FALSE)</f>
        <v>141</v>
      </c>
      <c r="U11" s="330">
        <f>+HLOOKUP($U$4,BDEST,ESTADISTICAS!A29,FALSE)</f>
        <v>147</v>
      </c>
      <c r="V11" s="330" t="str">
        <f>+IF($V$4=" "," ",HLOOKUP($V$4,BDEST,ESTADISTICAS!A29,FALSE))</f>
        <v xml:space="preserve"> </v>
      </c>
    </row>
    <row r="12" spans="2:29" x14ac:dyDescent="0.2">
      <c r="S12" s="335" t="str">
        <f>+IF(T12&gt;0,ESTADISTICAS!B30," ")</f>
        <v>Ago-Dic 2013</v>
      </c>
      <c r="T12" s="330">
        <f>+HLOOKUP($T$4,BDEST,ESTADISTICAS!A30,FALSE)</f>
        <v>177</v>
      </c>
      <c r="U12" s="330">
        <f>+HLOOKUP($U$4,BDEST,ESTADISTICAS!A30,FALSE)</f>
        <v>179</v>
      </c>
      <c r="V12" s="330" t="str">
        <f>+IF($V$4=" "," ",HLOOKUP($V$4,BDEST,ESTADISTICAS!A30,FALSE))</f>
        <v xml:space="preserve"> </v>
      </c>
    </row>
    <row r="13" spans="2:29" x14ac:dyDescent="0.2">
      <c r="S13" s="335" t="str">
        <f>+IF(T13&gt;0,ESTADISTICAS!B31," ")</f>
        <v>Feb-Jun 2014</v>
      </c>
      <c r="T13" s="330">
        <f>+HLOOKUP($T$4,BDEST,ESTADISTICAS!A31,FALSE)</f>
        <v>155</v>
      </c>
      <c r="U13" s="330">
        <f>+HLOOKUP($U$4,BDEST,ESTADISTICAS!A31,FALSE)</f>
        <v>191</v>
      </c>
      <c r="V13" s="330" t="str">
        <f>+IF($V$4=" "," ",HLOOKUP($V$4,BDEST,ESTADISTICAS!A31,FALSE))</f>
        <v xml:space="preserve"> </v>
      </c>
    </row>
    <row r="14" spans="2:29" x14ac:dyDescent="0.2">
      <c r="S14" s="335" t="str">
        <f>+IF(T14&gt;0,ESTADISTICAS!B32," ")</f>
        <v>Ago-Dic 2014</v>
      </c>
      <c r="T14" s="330">
        <f>+HLOOKUP($T$4,BDEST,ESTADISTICAS!A32,FALSE)</f>
        <v>217</v>
      </c>
      <c r="U14" s="330">
        <f>+HLOOKUP($U$4,BDEST,ESTADISTICAS!A32,FALSE)</f>
        <v>209</v>
      </c>
      <c r="V14" s="330" t="str">
        <f>+IF($V$4=" "," ",HLOOKUP($V$4,BDEST,ESTADISTICAS!A32,FALSE))</f>
        <v xml:space="preserve"> </v>
      </c>
    </row>
    <row r="15" spans="2:29" x14ac:dyDescent="0.2">
      <c r="S15" s="335" t="str">
        <f>+IF(T15&gt;0,ESTADISTICAS!B33," ")</f>
        <v>Feb-Jun 2015</v>
      </c>
      <c r="T15" s="330">
        <f>+HLOOKUP($T$4,BDEST,ESTADISTICAS!A33,FALSE)</f>
        <v>195</v>
      </c>
      <c r="U15" s="330">
        <f>+HLOOKUP($U$4,BDEST,ESTADISTICAS!A33,FALSE)</f>
        <v>217</v>
      </c>
      <c r="V15" s="330" t="str">
        <f>+IF($V$4=" "," ",HLOOKUP($V$4,BDEST,ESTADISTICAS!A33,FALSE))</f>
        <v xml:space="preserve"> </v>
      </c>
    </row>
    <row r="16" spans="2:29" x14ac:dyDescent="0.2">
      <c r="S16" s="335" t="str">
        <f>+IF(T16&gt;0,ESTADISTICAS!B34," ")</f>
        <v>Ago-Dic 2015</v>
      </c>
      <c r="T16" s="330">
        <f>+HLOOKUP($T$4,BDEST,ESTADISTICAS!A34,FALSE)</f>
        <v>208</v>
      </c>
      <c r="U16" s="330">
        <f>+HLOOKUP($U$4,BDEST,ESTADISTICAS!A34,FALSE)</f>
        <v>240</v>
      </c>
      <c r="V16" s="330" t="str">
        <f>+IF($V$4=" "," ",HLOOKUP($V$4,BDEST,ESTADISTICAS!A34,FALSE))</f>
        <v xml:space="preserve"> </v>
      </c>
    </row>
    <row r="17" spans="19:26" x14ac:dyDescent="0.2">
      <c r="S17" s="335" t="str">
        <f>+IF(T17&gt;0,ESTADISTICAS!B35," ")</f>
        <v>Feb-Jun 2016</v>
      </c>
      <c r="T17" s="330">
        <f>+HLOOKUP($T$4,BDEST,ESTADISTICAS!A35,FALSE)</f>
        <v>198</v>
      </c>
      <c r="U17" s="330">
        <f>+HLOOKUP($U$4,BDEST,ESTADISTICAS!A35,FALSE)</f>
        <v>227</v>
      </c>
      <c r="V17" s="330" t="str">
        <f>+IF($V$4=" "," ",HLOOKUP($V$4,BDEST,ESTADISTICAS!A35,FALSE))</f>
        <v xml:space="preserve"> </v>
      </c>
    </row>
    <row r="18" spans="19:26" x14ac:dyDescent="0.2">
      <c r="S18" s="335" t="str">
        <f>+IF(T18&gt;0,ESTADISTICAS!B36," ")</f>
        <v>Ago-Dic 2016</v>
      </c>
      <c r="T18" s="330">
        <f>+HLOOKUP($T$4,BDEST,ESTADISTICAS!A36,FALSE)</f>
        <v>241</v>
      </c>
      <c r="U18" s="330">
        <f>+HLOOKUP($U$4,BDEST,ESTADISTICAS!A36,FALSE)</f>
        <v>222</v>
      </c>
      <c r="V18" s="330" t="str">
        <f>+IF($V$4=" "," ",HLOOKUP($V$4,BDEST,ESTADISTICAS!A36,FALSE))</f>
        <v xml:space="preserve"> </v>
      </c>
      <c r="Z18" s="334"/>
    </row>
    <row r="19" spans="19:26" x14ac:dyDescent="0.2">
      <c r="S19" s="335" t="str">
        <f>+IF(T19&gt;0,ESTADISTICAS!B37," ")</f>
        <v>Feb-Jun 2017</v>
      </c>
      <c r="T19" s="330">
        <f>+HLOOKUP($T$4,BDEST,ESTADISTICAS!A37,FALSE)</f>
        <v>241</v>
      </c>
      <c r="U19" s="330">
        <f>+HLOOKUP($U$4,BDEST,ESTADISTICAS!A37,FALSE)</f>
        <v>212</v>
      </c>
      <c r="V19" s="330" t="str">
        <f>+IF($V$4=" "," ",HLOOKUP($V$4,BDEST,ESTADISTICAS!A37,FALSE))</f>
        <v xml:space="preserve"> </v>
      </c>
      <c r="Z19" s="334"/>
    </row>
    <row r="20" spans="19:26" x14ac:dyDescent="0.2">
      <c r="S20" s="335" t="str">
        <f>+IF(T20&gt;0,ESTADISTICAS!B38," ")</f>
        <v>Ago-Dic 2017</v>
      </c>
      <c r="T20" s="330">
        <f>+HLOOKUP($T$4,BDEST,ESTADISTICAS!A38,FALSE)</f>
        <v>276</v>
      </c>
      <c r="U20" s="330">
        <f>+HLOOKUP($U$4,BDEST,ESTADISTICAS!A38,FALSE)</f>
        <v>222</v>
      </c>
      <c r="V20" s="330" t="str">
        <f>+IF($V$4=" "," ",HLOOKUP($V$4,BDEST,ESTADISTICAS!A38,FALSE))</f>
        <v xml:space="preserve"> </v>
      </c>
      <c r="Z20" s="333"/>
    </row>
    <row r="21" spans="19:26" x14ac:dyDescent="0.2">
      <c r="S21" s="335" t="str">
        <f>+IF(T21&gt;0,ESTADISTICAS!B39," ")</f>
        <v>Feb-Jun 2018</v>
      </c>
      <c r="T21" s="330">
        <f>+HLOOKUP($T$4,BDEST,ESTADISTICAS!A39,FALSE)</f>
        <v>266</v>
      </c>
      <c r="U21" s="330">
        <f>+HLOOKUP($U$4,BDEST,ESTADISTICAS!A39,FALSE)</f>
        <v>207</v>
      </c>
      <c r="V21" s="330" t="str">
        <f>+IF($V$4=" "," ",HLOOKUP($V$4,BDEST,ESTADISTICAS!A39,FALSE))</f>
        <v xml:space="preserve"> </v>
      </c>
      <c r="Z21" s="333"/>
    </row>
    <row r="22" spans="19:26" x14ac:dyDescent="0.2">
      <c r="S22" s="335" t="str">
        <f>+IF(T22&gt;0,ESTADISTICAS!B40," ")</f>
        <v>Ago-Dic 2018</v>
      </c>
      <c r="T22" s="330">
        <f>+HLOOKUP($T$4,BDEST,ESTADISTICAS!A40,FALSE)</f>
        <v>301</v>
      </c>
      <c r="U22" s="330">
        <f>+HLOOKUP($U$4,BDEST,ESTADISTICAS!A40,FALSE)</f>
        <v>217</v>
      </c>
      <c r="V22" s="330" t="str">
        <f>+IF($V$4=" "," ",HLOOKUP($V$4,BDEST,ESTADISTICAS!A40,FALSE))</f>
        <v xml:space="preserve"> </v>
      </c>
      <c r="Z22" s="334"/>
    </row>
    <row r="23" spans="19:26" x14ac:dyDescent="0.2">
      <c r="S23" s="335" t="str">
        <f>+IF(T23&gt;0,ESTADISTICAS!B41," ")</f>
        <v>Feb-Jun 2019</v>
      </c>
      <c r="T23" s="330">
        <f>+HLOOKUP($T$4,BDEST,ESTADISTICAS!A41,FALSE)</f>
        <v>291</v>
      </c>
      <c r="U23" s="330">
        <f>+HLOOKUP($U$4,BDEST,ESTADISTICAS!A41,FALSE)</f>
        <v>207</v>
      </c>
      <c r="V23" s="330" t="str">
        <f>+IF($V$4=" "," ",HLOOKUP($V$4,BDEST,ESTADISTICAS!A41,FALSE))</f>
        <v xml:space="preserve"> </v>
      </c>
      <c r="Z23" s="333"/>
    </row>
    <row r="24" spans="19:26" x14ac:dyDescent="0.2">
      <c r="S24" s="335" t="str">
        <f>+IF(T24&gt;0,ESTADISTICAS!B42," ")</f>
        <v>Ago-Dic 2019</v>
      </c>
      <c r="T24" s="330">
        <f>+HLOOKUP($T$4,BDEST,ESTADISTICAS!A42,FALSE)</f>
        <v>321</v>
      </c>
      <c r="U24" s="330">
        <f>+HLOOKUP($U$4,BDEST,ESTADISTICAS!A42,FALSE)</f>
        <v>217</v>
      </c>
      <c r="V24" s="330" t="str">
        <f>+IF($V$4=" "," ",HLOOKUP($V$4,BDEST,ESTADISTICAS!A42,FALSE))</f>
        <v xml:space="preserve"> </v>
      </c>
      <c r="Z24" s="334"/>
    </row>
    <row r="25" spans="19:26" x14ac:dyDescent="0.2">
      <c r="S25" s="335" t="str">
        <f>+IF(T25&gt;0,ESTADISTICAS!B43," ")</f>
        <v>Feb-Jun 2020</v>
      </c>
      <c r="T25" s="330">
        <f>+HLOOKUP($T$4,BDEST,ESTADISTICAS!A43,FALSE)</f>
        <v>306</v>
      </c>
      <c r="U25" s="330">
        <f>+HLOOKUP($U$4,BDEST,ESTADISTICAS!A43,FALSE)</f>
        <v>207</v>
      </c>
      <c r="V25" s="330" t="str">
        <f>+IF($V$4=" "," ",HLOOKUP($V$4,BDEST,ESTADISTICAS!A43,FALSE))</f>
        <v xml:space="preserve"> </v>
      </c>
      <c r="Z25" s="333"/>
    </row>
    <row r="26" spans="19:26" x14ac:dyDescent="0.2">
      <c r="S26" s="335" t="str">
        <f>+IF(T26&gt;0,ESTADISTICAS!B44," ")</f>
        <v>Ago-Dic 2020</v>
      </c>
      <c r="T26" s="330">
        <f>+HLOOKUP($T$4,BDEST,ESTADISTICAS!A44,FALSE)</f>
        <v>336</v>
      </c>
      <c r="U26" s="330">
        <f>+HLOOKUP($U$4,BDEST,ESTADISTICAS!A44,FALSE)</f>
        <v>217</v>
      </c>
      <c r="V26" s="330" t="str">
        <f>+IF($V$4=" "," ",HLOOKUP($V$4,BDEST,ESTADISTICAS!A44,FALSE))</f>
        <v xml:space="preserve"> </v>
      </c>
      <c r="Z26" s="334"/>
    </row>
    <row r="27" spans="19:26" x14ac:dyDescent="0.2">
      <c r="S27" s="335" t="str">
        <f>+IF(T27&gt;0,ESTADISTICAS!B45," ")</f>
        <v>Feb-Jun 2021</v>
      </c>
      <c r="T27" s="330">
        <f>+HLOOKUP($T$4,BDEST,ESTADISTICAS!A45,FALSE)</f>
        <v>321</v>
      </c>
      <c r="U27" s="330">
        <f>+HLOOKUP($U$4,BDEST,ESTADISTICAS!A45,FALSE)</f>
        <v>207</v>
      </c>
      <c r="V27" s="330" t="str">
        <f>+IF($V$4=" "," ",HLOOKUP($V$4,BDEST,ESTADISTICAS!A45,FALSE))</f>
        <v xml:space="preserve"> </v>
      </c>
      <c r="Z27" s="333"/>
    </row>
    <row r="28" spans="19:26" x14ac:dyDescent="0.2">
      <c r="S28" s="335" t="str">
        <f>+IF(T28&gt;0,ESTADISTICAS!B46," ")</f>
        <v>Ago-Dic 2021</v>
      </c>
      <c r="T28" s="330">
        <f>+HLOOKUP($T$4,BDEST,ESTADISTICAS!A46,FALSE)</f>
        <v>351</v>
      </c>
      <c r="U28" s="330">
        <f>+HLOOKUP($U$4,BDEST,ESTADISTICAS!A46,FALSE)</f>
        <v>217</v>
      </c>
      <c r="V28" s="330" t="str">
        <f>+IF($V$4=" "," ",HLOOKUP($V$4,BDEST,ESTADISTICAS!A46,FALSE))</f>
        <v xml:space="preserve"> </v>
      </c>
      <c r="Z28" s="333"/>
    </row>
    <row r="29" spans="19:26" x14ac:dyDescent="0.2">
      <c r="S29" s="335" t="str">
        <f>+IF(T29&gt;0,ESTADISTICAS!B47," ")</f>
        <v>Feb-Jun 2022</v>
      </c>
      <c r="T29" s="330">
        <f>+HLOOKUP($T$4,BDEST,ESTADISTICAS!A47,FALSE)</f>
        <v>331</v>
      </c>
      <c r="U29" s="330">
        <f>+HLOOKUP($U$4,BDEST,ESTADISTICAS!A47,FALSE)</f>
        <v>207</v>
      </c>
      <c r="V29" s="330" t="str">
        <f>+IF($V$4=" "," ",HLOOKUP($V$4,BDEST,ESTADISTICAS!A47,FALSE))</f>
        <v xml:space="preserve"> </v>
      </c>
      <c r="Z29" s="333"/>
    </row>
    <row r="30" spans="19:26" x14ac:dyDescent="0.2">
      <c r="S30" s="335" t="str">
        <f>+IF(T30&gt;0,ESTADISTICAS!B48," ")</f>
        <v>Ago-Dic 2022</v>
      </c>
      <c r="T30" s="330">
        <f>+HLOOKUP($T$4,BDEST,ESTADISTICAS!A48,FALSE)</f>
        <v>356</v>
      </c>
      <c r="U30" s="330">
        <f>+HLOOKUP($U$4,BDEST,ESTADISTICAS!A48,FALSE)</f>
        <v>217</v>
      </c>
      <c r="V30" s="330" t="str">
        <f>+IF($V$4=" "," ",HLOOKUP($V$4,BDEST,ESTADISTICAS!A48,FALSE))</f>
        <v xml:space="preserve"> </v>
      </c>
      <c r="Z30" s="334"/>
    </row>
    <row r="31" spans="19:26" x14ac:dyDescent="0.2">
      <c r="S31" s="335" t="str">
        <f>+IF(T31&gt;0,ESTADISTICAS!B49," ")</f>
        <v>Feb-Jun 2023</v>
      </c>
      <c r="T31" s="330">
        <f>+HLOOKUP($T$4,BDEST,ESTADISTICAS!A49,FALSE)</f>
        <v>336</v>
      </c>
      <c r="U31" s="330">
        <f>+HLOOKUP($U$4,BDEST,ESTADISTICAS!A49,FALSE)</f>
        <v>207</v>
      </c>
      <c r="V31" s="330" t="str">
        <f>+IF($V$4=" "," ",HLOOKUP($V$4,BDEST,ESTADISTICAS!A49,FALSE))</f>
        <v xml:space="preserve"> </v>
      </c>
      <c r="Z31" s="333"/>
    </row>
    <row r="32" spans="19:26" x14ac:dyDescent="0.2">
      <c r="S32" s="335" t="str">
        <f>+IF(T32&gt;0,ESTADISTICAS!B50," ")</f>
        <v>Ago-Dic 2023</v>
      </c>
      <c r="T32" s="330">
        <f>+HLOOKUP($T$4,BDEST,ESTADISTICAS!A50,FALSE)</f>
        <v>361</v>
      </c>
      <c r="U32" s="330">
        <f>+HLOOKUP($U$4,BDEST,ESTADISTICAS!A50,FALSE)</f>
        <v>217</v>
      </c>
      <c r="V32" s="330" t="str">
        <f>+IF($V$4=" "," ",HLOOKUP($V$4,BDEST,ESTADISTICAS!A50,FALSE))</f>
        <v xml:space="preserve"> </v>
      </c>
      <c r="Z32" s="333"/>
    </row>
    <row r="33" spans="12:26" x14ac:dyDescent="0.2">
      <c r="S33" s="335" t="str">
        <f>+IF(T33&gt;0,ESTADISTICAS!B51," ")</f>
        <v>Feb-Jun 2024</v>
      </c>
      <c r="T33" s="330">
        <f>+HLOOKUP($T$4,BDEST,ESTADISTICAS!A51,FALSE)</f>
        <v>336</v>
      </c>
      <c r="U33" s="330">
        <f>+HLOOKUP($U$4,BDEST,ESTADISTICAS!A51,FALSE)</f>
        <v>207</v>
      </c>
      <c r="V33" s="330" t="str">
        <f>+IF($V$4=" "," ",HLOOKUP($V$4,BDEST,ESTADISTICAS!A51,FALSE))</f>
        <v xml:space="preserve"> </v>
      </c>
      <c r="Z33" s="334"/>
    </row>
    <row r="34" spans="12:26" x14ac:dyDescent="0.2">
      <c r="S34" s="335" t="str">
        <f>+IF(T34&gt;0,ESTADISTICAS!B52," ")</f>
        <v>Ago-Dic 2024</v>
      </c>
      <c r="T34" s="330">
        <f>+HLOOKUP($T$4,BDEST,ESTADISTICAS!A52,FALSE)</f>
        <v>356</v>
      </c>
      <c r="U34" s="330">
        <f>+HLOOKUP($U$4,BDEST,ESTADISTICAS!A52,FALSE)</f>
        <v>217</v>
      </c>
      <c r="V34" s="330" t="str">
        <f>+IF($V$4=" "," ",HLOOKUP($V$4,BDEST,ESTADISTICAS!A52,FALSE))</f>
        <v xml:space="preserve"> </v>
      </c>
    </row>
    <row r="35" spans="12:26" x14ac:dyDescent="0.2">
      <c r="L35" s="329" t="s">
        <v>199</v>
      </c>
      <c r="S35" s="335" t="str">
        <f>+IF(T35&gt;0,ESTADISTICAS!B53," ")</f>
        <v>Feb-Jun 2025</v>
      </c>
      <c r="T35" s="330">
        <f>+HLOOKUP($T$4,BDEST,ESTADISTICAS!A53,FALSE)</f>
        <v>331</v>
      </c>
      <c r="U35" s="330">
        <f>+HLOOKUP($U$4,BDEST,ESTADISTICAS!A53,FALSE)</f>
        <v>207</v>
      </c>
      <c r="V35" s="330" t="str">
        <f>+IF($V$4=" "," ",HLOOKUP($V$4,BDEST,ESTADISTICAS!A53,FALSE))</f>
        <v xml:space="preserve"> </v>
      </c>
    </row>
    <row r="39" spans="12:26" x14ac:dyDescent="0.2">
      <c r="L39" s="338"/>
      <c r="O39" s="337">
        <f ca="1">NOW()</f>
        <v>42465.476867824073</v>
      </c>
    </row>
  </sheetData>
  <sheetProtection algorithmName="SHA-512" hashValue="5aGkpK5LWYhkxiDJljRk60QMkLlDkjghxZDfBqdA259v1ezcs2umC12+6jo6ZFG9A/B0gmqhjqP/vDSCGJxj/A==" saltValue="TgQoliOjrXjydYcOe/yKig==" spinCount="100000" sheet="1" objects="1" scenarios="1"/>
  <mergeCells count="2">
    <mergeCell ref="K3:P3"/>
    <mergeCell ref="E4:P4"/>
  </mergeCells>
  <conditionalFormatting sqref="K1">
    <cfRule type="cellIs" dxfId="10" priority="3" stopIfTrue="1" operator="lessThan">
      <formula>0</formula>
    </cfRule>
  </conditionalFormatting>
  <conditionalFormatting sqref="Z20">
    <cfRule type="cellIs" dxfId="9" priority="2" stopIfTrue="1" operator="lessThan">
      <formula>0</formula>
    </cfRule>
  </conditionalFormatting>
  <conditionalFormatting sqref="AA4">
    <cfRule type="cellIs" dxfId="8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8"/>
  <sheetViews>
    <sheetView workbookViewId="0">
      <selection activeCell="B9" sqref="B9"/>
    </sheetView>
  </sheetViews>
  <sheetFormatPr baseColWidth="10" defaultRowHeight="12.75" x14ac:dyDescent="0.2"/>
  <cols>
    <col min="1" max="1" width="11.42578125" style="330"/>
    <col min="2" max="2" width="12.28515625" style="330" bestFit="1" customWidth="1"/>
    <col min="3" max="10" width="11.42578125" style="330"/>
    <col min="11" max="11" width="32.140625" style="330" customWidth="1"/>
    <col min="12" max="25" width="11.42578125" style="330"/>
    <col min="26" max="26" width="39.7109375" style="330" customWidth="1"/>
    <col min="27" max="16384" width="11.42578125" style="330"/>
  </cols>
  <sheetData>
    <row r="2" spans="1:26" x14ac:dyDescent="0.2">
      <c r="A2" s="394" t="s">
        <v>192</v>
      </c>
      <c r="D2" s="473"/>
      <c r="E2" s="473"/>
      <c r="F2" s="473"/>
      <c r="G2" s="473"/>
      <c r="H2" s="473"/>
      <c r="I2" s="473"/>
      <c r="J2" s="473"/>
      <c r="K2" s="473"/>
      <c r="L2" s="473"/>
      <c r="M2" s="473"/>
    </row>
    <row r="3" spans="1:26" x14ac:dyDescent="0.2">
      <c r="A3" s="395" t="s">
        <v>210</v>
      </c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4"/>
      <c r="X3" s="334"/>
    </row>
    <row r="4" spans="1:26" x14ac:dyDescent="0.2">
      <c r="A4" s="394" t="s">
        <v>167</v>
      </c>
      <c r="B4" s="355" t="s">
        <v>197</v>
      </c>
    </row>
    <row r="5" spans="1:26" ht="30" x14ac:dyDescent="0.4">
      <c r="B5" s="480" t="s">
        <v>211</v>
      </c>
      <c r="D5" s="474" t="str">
        <f>+B4</f>
        <v>ING. EN SISTEMAS  COMPUTACIONALES</v>
      </c>
      <c r="E5" s="474"/>
      <c r="F5" s="474"/>
      <c r="G5" s="474"/>
      <c r="H5" s="474"/>
      <c r="I5" s="474"/>
      <c r="J5" s="474"/>
      <c r="K5" s="474"/>
      <c r="L5" s="474"/>
      <c r="M5" s="474"/>
      <c r="Z5" s="340" t="s">
        <v>218</v>
      </c>
    </row>
    <row r="6" spans="1:26" x14ac:dyDescent="0.2">
      <c r="G6" s="329"/>
      <c r="Z6" s="340" t="s">
        <v>219</v>
      </c>
    </row>
    <row r="7" spans="1:26" x14ac:dyDescent="0.2">
      <c r="A7" s="330" t="str">
        <f>+ESTADISTICAS!B7</f>
        <v>Feb-Jun 2002</v>
      </c>
      <c r="B7" s="330">
        <f>+HLOOKUP($B$4,DBESTLIQ,ESTADISTICAS!A7,FALSE)</f>
        <v>328</v>
      </c>
      <c r="D7" s="475" t="s">
        <v>217</v>
      </c>
      <c r="E7" s="473"/>
      <c r="F7" s="473"/>
      <c r="G7" s="473"/>
      <c r="H7" s="473"/>
      <c r="I7" s="473"/>
      <c r="J7" s="473"/>
      <c r="K7" s="473"/>
      <c r="L7" s="473"/>
      <c r="M7" s="473"/>
      <c r="Z7" s="340" t="s">
        <v>209</v>
      </c>
    </row>
    <row r="8" spans="1:26" x14ac:dyDescent="0.2">
      <c r="A8" s="330" t="str">
        <f>+ESTADISTICAS!B8</f>
        <v>Ago-Dic 2002</v>
      </c>
      <c r="B8" s="330">
        <f>+HLOOKUP($B$4,DBESTLIQ,ESTADISTICAS!A8,FALSE)</f>
        <v>420</v>
      </c>
      <c r="Z8" s="340" t="s">
        <v>208</v>
      </c>
    </row>
    <row r="9" spans="1:26" x14ac:dyDescent="0.2">
      <c r="A9" s="330" t="str">
        <f>+ESTADISTICAS!B9</f>
        <v>Feb-Jun 2003</v>
      </c>
      <c r="B9" s="330">
        <f>+HLOOKUP($B$4,DBESTLIQ,ESTADISTICAS!A9,FALSE)</f>
        <v>391</v>
      </c>
      <c r="Z9" s="340" t="s">
        <v>112</v>
      </c>
    </row>
    <row r="10" spans="1:26" x14ac:dyDescent="0.2">
      <c r="A10" s="330" t="str">
        <f>+ESTADISTICAS!B10</f>
        <v>Ago-Dic 2003</v>
      </c>
      <c r="B10" s="330">
        <f>+HLOOKUP($B$4,DBESTLIQ,ESTADISTICAS!A10,FALSE)</f>
        <v>419</v>
      </c>
      <c r="Z10" s="340" t="s">
        <v>207</v>
      </c>
    </row>
    <row r="11" spans="1:26" x14ac:dyDescent="0.2">
      <c r="A11" s="330" t="str">
        <f>+ESTADISTICAS!B11</f>
        <v>Feb-Jun 2004</v>
      </c>
      <c r="B11" s="330">
        <f>+HLOOKUP($B$4,DBESTLIQ,ESTADISTICAS!A11,FALSE)</f>
        <v>380</v>
      </c>
      <c r="Z11" s="340" t="s">
        <v>197</v>
      </c>
    </row>
    <row r="12" spans="1:26" x14ac:dyDescent="0.2">
      <c r="A12" s="330" t="str">
        <f>+ESTADISTICAS!B12</f>
        <v>Ago-Dic 2004</v>
      </c>
      <c r="B12" s="330">
        <f>+HLOOKUP($B$4,DBESTLIQ,ESTADISTICAS!A12,FALSE)</f>
        <v>408</v>
      </c>
      <c r="Z12" s="340" t="s">
        <v>206</v>
      </c>
    </row>
    <row r="13" spans="1:26" x14ac:dyDescent="0.2">
      <c r="A13" s="330" t="str">
        <f>+ESTADISTICAS!B13</f>
        <v>Feb-Jun 2005</v>
      </c>
      <c r="B13" s="330">
        <f>+HLOOKUP($B$4,DBESTLIQ,ESTADISTICAS!A13,FALSE)</f>
        <v>303</v>
      </c>
      <c r="Z13" s="340" t="s">
        <v>205</v>
      </c>
    </row>
    <row r="14" spans="1:26" x14ac:dyDescent="0.2">
      <c r="A14" s="330" t="str">
        <f>+ESTADISTICAS!B14</f>
        <v>Ago-Dic 2005</v>
      </c>
      <c r="B14" s="330">
        <f>+HLOOKUP($B$4,DBESTLIQ,ESTADISTICAS!A14,FALSE)</f>
        <v>379</v>
      </c>
      <c r="Z14" s="331" t="s">
        <v>186</v>
      </c>
    </row>
    <row r="15" spans="1:26" x14ac:dyDescent="0.2">
      <c r="A15" s="330" t="str">
        <f>+ESTADISTICAS!B15</f>
        <v>Feb-Jun 2006</v>
      </c>
      <c r="B15" s="330">
        <f>+HLOOKUP($B$4,DBESTLIQ,ESTADISTICAS!A15,FALSE)</f>
        <v>297</v>
      </c>
      <c r="Z15" s="331"/>
    </row>
    <row r="16" spans="1:26" x14ac:dyDescent="0.2">
      <c r="A16" s="330" t="str">
        <f>+ESTADISTICAS!B16</f>
        <v>Ago-Dic 2006</v>
      </c>
      <c r="B16" s="330">
        <f>+HLOOKUP($B$4,DBESTLIQ,ESTADISTICAS!A16,FALSE)</f>
        <v>366</v>
      </c>
      <c r="Z16" s="331"/>
    </row>
    <row r="17" spans="1:2" x14ac:dyDescent="0.2">
      <c r="A17" s="330" t="str">
        <f>+ESTADISTICAS!B17</f>
        <v>Feb-Jun 2007</v>
      </c>
      <c r="B17" s="330">
        <f>+HLOOKUP($B$4,DBESTLIQ,ESTADISTICAS!A17,FALSE)</f>
        <v>273</v>
      </c>
    </row>
    <row r="18" spans="1:2" x14ac:dyDescent="0.2">
      <c r="A18" s="330" t="str">
        <f>+ESTADISTICAS!B18</f>
        <v>Ago-Dic 2007</v>
      </c>
      <c r="B18" s="330">
        <f>+HLOOKUP($B$4,DBESTLIQ,ESTADISTICAS!A18,FALSE)</f>
        <v>331</v>
      </c>
    </row>
    <row r="19" spans="1:2" x14ac:dyDescent="0.2">
      <c r="A19" s="330" t="str">
        <f>+ESTADISTICAS!B19</f>
        <v>Feb-Jun 2008</v>
      </c>
      <c r="B19" s="330">
        <f>+HLOOKUP($B$4,DBESTLIQ,ESTADISTICAS!A19,FALSE)</f>
        <v>272</v>
      </c>
    </row>
    <row r="20" spans="1:2" x14ac:dyDescent="0.2">
      <c r="A20" s="330" t="str">
        <f>+ESTADISTICAS!B20</f>
        <v>Ago-Dic 2008</v>
      </c>
      <c r="B20" s="330">
        <f>+HLOOKUP($B$4,DBESTLIQ,ESTADISTICAS!A20,FALSE)</f>
        <v>308</v>
      </c>
    </row>
    <row r="21" spans="1:2" x14ac:dyDescent="0.2">
      <c r="A21" s="330" t="str">
        <f>+ESTADISTICAS!B21</f>
        <v>Feb-Jun 2009</v>
      </c>
      <c r="B21" s="330">
        <f>+HLOOKUP($B$4,DBESTLIQ,ESTADISTICAS!A21,FALSE)</f>
        <v>258</v>
      </c>
    </row>
    <row r="22" spans="1:2" x14ac:dyDescent="0.2">
      <c r="A22" s="330" t="str">
        <f>+ESTADISTICAS!B22</f>
        <v>Ago-Dic 2009</v>
      </c>
      <c r="B22" s="330">
        <f>+HLOOKUP($B$4,DBESTLIQ,ESTADISTICAS!A22,FALSE)</f>
        <v>339</v>
      </c>
    </row>
    <row r="23" spans="1:2" x14ac:dyDescent="0.2">
      <c r="A23" s="330" t="str">
        <f>+ESTADISTICAS!B23</f>
        <v>Feb-Jun 2010</v>
      </c>
      <c r="B23" s="330">
        <f>+HLOOKUP($B$4,DBESTLIQ,ESTADISTICAS!A23,FALSE)</f>
        <v>224</v>
      </c>
    </row>
    <row r="24" spans="1:2" x14ac:dyDescent="0.2">
      <c r="A24" s="330" t="str">
        <f>+ESTADISTICAS!B24</f>
        <v>Ago-Dic 2010</v>
      </c>
      <c r="B24" s="330">
        <f>+HLOOKUP($B$4,DBESTLIQ,ESTADISTICAS!A24,FALSE)</f>
        <v>181</v>
      </c>
    </row>
    <row r="25" spans="1:2" x14ac:dyDescent="0.2">
      <c r="A25" s="330" t="str">
        <f>+ESTADISTICAS!B25</f>
        <v>Feb-Jun 2011</v>
      </c>
      <c r="B25" s="330">
        <f>+HLOOKUP($B$4,DBESTLIQ,ESTADISTICAS!A25,FALSE)</f>
        <v>151</v>
      </c>
    </row>
    <row r="26" spans="1:2" x14ac:dyDescent="0.2">
      <c r="A26" s="330" t="str">
        <f>+ESTADISTICAS!B26</f>
        <v>Ago-Dic 2011</v>
      </c>
      <c r="B26" s="330">
        <f>+HLOOKUP($B$4,DBESTLIQ,ESTADISTICAS!A26,FALSE)</f>
        <v>131</v>
      </c>
    </row>
    <row r="27" spans="1:2" x14ac:dyDescent="0.2">
      <c r="A27" s="330" t="str">
        <f>+ESTADISTICAS!B27</f>
        <v>Feb-Jun 2012</v>
      </c>
      <c r="B27" s="330">
        <f>+HLOOKUP($B$4,DBESTLIQ,ESTADISTICAS!A27,FALSE)</f>
        <v>108</v>
      </c>
    </row>
    <row r="28" spans="1:2" x14ac:dyDescent="0.2">
      <c r="A28" s="330" t="str">
        <f>+ESTADISTICAS!B28</f>
        <v>Ago-Dic 2012</v>
      </c>
      <c r="B28" s="330">
        <f>+HLOOKUP($B$4,DBESTLIQ,ESTADISTICAS!A28,FALSE)</f>
        <v>94</v>
      </c>
    </row>
    <row r="29" spans="1:2" x14ac:dyDescent="0.2">
      <c r="A29" s="330" t="str">
        <f>+ESTADISTICAS!B29</f>
        <v>Feb-Jun 2013</v>
      </c>
      <c r="B29" s="330">
        <f>+HLOOKUP($B$4,DBESTLIQ,ESTADISTICAS!A29,FALSE)</f>
        <v>82</v>
      </c>
    </row>
    <row r="30" spans="1:2" x14ac:dyDescent="0.2">
      <c r="A30" s="330" t="str">
        <f>+ESTADISTICAS!B30</f>
        <v>Ago-Dic 2013</v>
      </c>
      <c r="B30" s="330">
        <f>+HLOOKUP($B$4,DBESTLIQ,ESTADISTICAS!A30,FALSE)</f>
        <v>62</v>
      </c>
    </row>
    <row r="31" spans="1:2" x14ac:dyDescent="0.2">
      <c r="A31" s="330" t="str">
        <f>+ESTADISTICAS!B31</f>
        <v>Feb-Jun 2014</v>
      </c>
      <c r="B31" s="330">
        <f>+HLOOKUP($B$4,DBESTLIQ,ESTADISTICAS!A31,FALSE)</f>
        <v>34</v>
      </c>
    </row>
    <row r="32" spans="1:2" x14ac:dyDescent="0.2">
      <c r="A32" s="330" t="str">
        <f>+ESTADISTICAS!B32</f>
        <v>Ago-Dic 2014</v>
      </c>
      <c r="B32" s="330">
        <f>+HLOOKUP($B$4,DBESTLIQ,ESTADISTICAS!A32,FALSE)</f>
        <v>10</v>
      </c>
    </row>
    <row r="33" spans="1:11" x14ac:dyDescent="0.2">
      <c r="A33" s="330" t="str">
        <f>+ESTADISTICAS!B33</f>
        <v>Feb-Jun 2015</v>
      </c>
      <c r="B33" s="330">
        <f>+HLOOKUP($B$4,DBESTLIQ,ESTADISTICAS!A33,FALSE)</f>
        <v>0</v>
      </c>
    </row>
    <row r="34" spans="1:11" x14ac:dyDescent="0.2">
      <c r="A34" s="330" t="str">
        <f>+ESTADISTICAS!B34</f>
        <v>Ago-Dic 2015</v>
      </c>
      <c r="B34" s="330">
        <f>+HLOOKUP($B$4,DBESTLIQ,ESTADISTICAS!A34,FALSE)</f>
        <v>1</v>
      </c>
    </row>
    <row r="35" spans="1:11" x14ac:dyDescent="0.2">
      <c r="A35" s="330" t="str">
        <f>+ESTADISTICAS!B35</f>
        <v>Feb-Jun 2016</v>
      </c>
      <c r="B35" s="330">
        <f>+HLOOKUP($B$4,DBESTLIQ,ESTADISTICAS!A35,FALSE)</f>
        <v>0</v>
      </c>
    </row>
    <row r="38" spans="1:11" x14ac:dyDescent="0.2">
      <c r="K38" s="337">
        <f ca="1">NOW()</f>
        <v>42465.476867824073</v>
      </c>
    </row>
  </sheetData>
  <sheetProtection algorithmName="SHA-512" hashValue="zlqg+f1cck4AU21IJuv55ZOnVdHW07bo6PDaqkTERkAiG02iSwg1CLwlHCNC4mfdka9ClcWwwX9lFyl0KzxoNA==" saltValue="DDYsT7ddriy84bNhKqniow==" spinCount="100000" sheet="1" objects="1" scenarios="1"/>
  <mergeCells count="3">
    <mergeCell ref="D2:M2"/>
    <mergeCell ref="D5:M5"/>
    <mergeCell ref="D7:M7"/>
  </mergeCells>
  <conditionalFormatting sqref="Z5">
    <cfRule type="cellIs" dxfId="7" priority="1" stopIfTrue="1" operator="lessThan">
      <formula>0</formula>
    </cfRule>
  </conditionalFormatting>
  <conditionalFormatting sqref="K3">
    <cfRule type="cellIs" dxfId="6" priority="2" stopIfTrue="1" operator="lessThan">
      <formula>0</formula>
    </cfRule>
  </conditionalFormatting>
  <dataValidations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21"/>
  <sheetViews>
    <sheetView workbookViewId="0">
      <selection activeCell="B29" sqref="B29"/>
    </sheetView>
  </sheetViews>
  <sheetFormatPr baseColWidth="10" defaultRowHeight="12.75" x14ac:dyDescent="0.2"/>
  <cols>
    <col min="1" max="1" width="31.85546875" style="330" customWidth="1"/>
    <col min="2" max="2" width="12" style="356" customWidth="1"/>
    <col min="3" max="10" width="11.42578125" style="330"/>
    <col min="11" max="11" width="32.140625" style="330" customWidth="1"/>
    <col min="12" max="25" width="11.42578125" style="330"/>
    <col min="26" max="26" width="39.7109375" style="330" customWidth="1"/>
    <col min="27" max="16384" width="11.42578125" style="330"/>
  </cols>
  <sheetData>
    <row r="2" spans="1:26" ht="23.25" x14ac:dyDescent="0.35">
      <c r="E2" s="365" t="s">
        <v>203</v>
      </c>
    </row>
    <row r="3" spans="1:26" x14ac:dyDescent="0.2">
      <c r="A3" s="421" t="s">
        <v>227</v>
      </c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4"/>
      <c r="X3" s="334"/>
    </row>
    <row r="4" spans="1:26" x14ac:dyDescent="0.2">
      <c r="A4" s="421">
        <f>+VLOOKUP(B4,periodos2,2,FALSE)</f>
        <v>29</v>
      </c>
      <c r="B4" s="358" t="s">
        <v>98</v>
      </c>
    </row>
    <row r="5" spans="1:26" ht="30" x14ac:dyDescent="0.4">
      <c r="G5" s="332" t="str">
        <f>+B4</f>
        <v>Ago-Dic 2015</v>
      </c>
      <c r="Z5" s="331" t="s">
        <v>110</v>
      </c>
    </row>
    <row r="6" spans="1:26" x14ac:dyDescent="0.2">
      <c r="Z6" s="331" t="s">
        <v>111</v>
      </c>
    </row>
    <row r="7" spans="1:26" x14ac:dyDescent="0.2">
      <c r="A7" s="330" t="str">
        <f>ESTADISTICAS!M6</f>
        <v>ING. ELECTRÓNICA</v>
      </c>
      <c r="B7" s="356">
        <f>+HLOOKUP(A7,BDEST,A4,FALSE)</f>
        <v>151</v>
      </c>
      <c r="Z7" s="331" t="s">
        <v>112</v>
      </c>
    </row>
    <row r="8" spans="1:26" x14ac:dyDescent="0.2">
      <c r="A8" s="330" t="str">
        <f>+ESTADISTICAS!N$6</f>
        <v>ING. ELÉCTRICA</v>
      </c>
      <c r="B8" s="359">
        <f>+HLOOKUP(A8,BDEST,A4,FALSE)</f>
        <v>211</v>
      </c>
      <c r="Z8" s="331" t="s">
        <v>113</v>
      </c>
    </row>
    <row r="9" spans="1:26" x14ac:dyDescent="0.2">
      <c r="A9" s="330" t="str">
        <f>+ESTADISTICAS!O$6</f>
        <v>ING. INDUSTRIAL</v>
      </c>
      <c r="B9" s="359">
        <f>+HLOOKUP(A9,BDEST,A4,FALSE)</f>
        <v>818</v>
      </c>
      <c r="Z9" s="331" t="s">
        <v>196</v>
      </c>
    </row>
    <row r="10" spans="1:26" x14ac:dyDescent="0.2">
      <c r="A10" s="330" t="str">
        <f>+ESTADISTICAS!P$6</f>
        <v>ING. MECÁNICA</v>
      </c>
      <c r="B10" s="359">
        <f>+HLOOKUP(A10,BDEST,$A$4,FALSE)</f>
        <v>401</v>
      </c>
      <c r="Z10" s="331" t="s">
        <v>114</v>
      </c>
    </row>
    <row r="11" spans="1:26" x14ac:dyDescent="0.2">
      <c r="A11" s="330" t="str">
        <f>+ESTADISTICAS!Q$6</f>
        <v>ING. EN SISTEMAS COMPUTACIONALES</v>
      </c>
      <c r="B11" s="420">
        <f>+HLOOKUP(A11,BDEST,$A$4,FALSE)</f>
        <v>327</v>
      </c>
      <c r="Z11" s="331" t="s">
        <v>115</v>
      </c>
    </row>
    <row r="12" spans="1:26" x14ac:dyDescent="0.2">
      <c r="A12" s="330" t="str">
        <f>+ESTADISTICAS!R$6</f>
        <v>ING. QUÍMICA</v>
      </c>
      <c r="B12" s="420">
        <f>+HLOOKUP(A12,BDEST,$A$4,FALSE)</f>
        <v>199</v>
      </c>
      <c r="Z12" s="331" t="s">
        <v>116</v>
      </c>
    </row>
    <row r="13" spans="1:26" x14ac:dyDescent="0.2">
      <c r="A13" s="330" t="str">
        <f>+ESTADISTICAS!S$6</f>
        <v>ING. MECATRÓNICA</v>
      </c>
      <c r="B13" s="420">
        <f>+HLOOKUP(A13,BDEST,$A$4,FALSE)</f>
        <v>623</v>
      </c>
      <c r="Z13" s="331" t="s">
        <v>105</v>
      </c>
    </row>
    <row r="14" spans="1:26" x14ac:dyDescent="0.2">
      <c r="A14" s="330" t="str">
        <f>+ESTADISTICAS!T$6</f>
        <v>ING. EN LOGÍSTICA</v>
      </c>
      <c r="B14" s="420">
        <f>+HLOOKUP(A14,BDEST,$A$4,FALSE)</f>
        <v>166</v>
      </c>
      <c r="Z14" s="331" t="s">
        <v>168</v>
      </c>
    </row>
    <row r="15" spans="1:26" x14ac:dyDescent="0.2">
      <c r="A15" s="330" t="str">
        <f>+ESTADISTICAS!U$6</f>
        <v>ING EN ENERGÍAS RENOVABLES</v>
      </c>
      <c r="B15" s="420">
        <f>+HLOOKUP(A15,BDEST,$A$4,FALSE)</f>
        <v>200</v>
      </c>
      <c r="Z15" s="331" t="s">
        <v>87</v>
      </c>
    </row>
    <row r="16" spans="1:26" x14ac:dyDescent="0.2">
      <c r="A16" s="330" t="str">
        <f>+ESTADISTICAS!V$6</f>
        <v>CONTADOR PÚBLICO</v>
      </c>
      <c r="B16" s="420">
        <f>+HLOOKUP(A16,BDEST,$A$4,FALSE)</f>
        <v>208</v>
      </c>
      <c r="Z16" s="331" t="s">
        <v>117</v>
      </c>
    </row>
    <row r="17" spans="1:26" x14ac:dyDescent="0.2">
      <c r="A17" s="330" t="str">
        <f>+ESTADISTICAS!W$6</f>
        <v>ING. EN GESTIÓN EMPRESARIAL</v>
      </c>
      <c r="B17" s="420">
        <f>+HLOOKUP(A17,BDEST,$A$4,FALSE)</f>
        <v>240</v>
      </c>
      <c r="Z17" s="331" t="s">
        <v>186</v>
      </c>
    </row>
    <row r="18" spans="1:26" x14ac:dyDescent="0.2">
      <c r="A18" s="330" t="str">
        <f>+ESTADISTICAS!X$6</f>
        <v>ING. EN INFORMÁTICA</v>
      </c>
      <c r="B18" s="420">
        <f>+HLOOKUP(A18,BDEST,$A$4,FALSE)</f>
        <v>34</v>
      </c>
    </row>
    <row r="19" spans="1:26" x14ac:dyDescent="0.2">
      <c r="A19" s="329" t="s">
        <v>212</v>
      </c>
      <c r="B19" s="359">
        <f>SUM(B7:B18)</f>
        <v>3578</v>
      </c>
    </row>
    <row r="20" spans="1:26" x14ac:dyDescent="0.2">
      <c r="A20" s="393" t="s">
        <v>226</v>
      </c>
      <c r="B20" s="420">
        <f>+HLOOKUP(A20,BDEST,$A$4,FALSE)</f>
        <v>52</v>
      </c>
    </row>
    <row r="21" spans="1:26" x14ac:dyDescent="0.2">
      <c r="A21" s="329" t="s">
        <v>213</v>
      </c>
      <c r="B21" s="356">
        <f>+B19+B20</f>
        <v>3630</v>
      </c>
    </row>
  </sheetData>
  <sheetProtection algorithmName="SHA-512" hashValue="LXrDwqNZ/89OasL/TS+UBK+tdJEnD9zo4hv2WYxsk0yXH0NJranwp45owOeMrw8OlOZl8M4tLuF5EckCYZacIA==" saltValue="L9QNu7+JtbbuX6vD9u6lRw==" spinCount="100000" sheet="1" objects="1" scenarios="1"/>
  <conditionalFormatting sqref="Z5">
    <cfRule type="cellIs" dxfId="5" priority="1" stopIfTrue="1" operator="lessThan">
      <formula>0</formula>
    </cfRule>
  </conditionalFormatting>
  <conditionalFormatting sqref="K3">
    <cfRule type="cellIs" dxfId="4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B4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workbookViewId="0">
      <selection activeCell="H1" sqref="H1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60" t="s">
        <v>200</v>
      </c>
    </row>
    <row r="3" spans="1:17" s="361" customFormat="1" ht="33.75" x14ac:dyDescent="0.2">
      <c r="A3" s="364" t="s">
        <v>202</v>
      </c>
      <c r="B3" s="364" t="s">
        <v>87</v>
      </c>
      <c r="C3" s="364" t="s">
        <v>88</v>
      </c>
      <c r="D3" s="364" t="s">
        <v>89</v>
      </c>
      <c r="E3" s="364" t="s">
        <v>7</v>
      </c>
      <c r="F3" s="364" t="s">
        <v>6</v>
      </c>
      <c r="G3" s="364" t="s">
        <v>105</v>
      </c>
      <c r="H3" s="364" t="s">
        <v>195</v>
      </c>
      <c r="I3" s="364" t="s">
        <v>8</v>
      </c>
      <c r="J3" s="364" t="s">
        <v>90</v>
      </c>
      <c r="K3" s="364" t="s">
        <v>9</v>
      </c>
      <c r="L3" s="364" t="s">
        <v>74</v>
      </c>
      <c r="M3" s="364" t="s">
        <v>11</v>
      </c>
      <c r="N3" s="362"/>
      <c r="O3" s="362"/>
      <c r="P3" s="362"/>
      <c r="Q3" s="363"/>
    </row>
    <row r="4" spans="1:17" x14ac:dyDescent="0.2">
      <c r="A4" s="251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1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1" t="s">
        <v>100</v>
      </c>
      <c r="B6">
        <f>+EST_ITM!BO78</f>
        <v>35</v>
      </c>
      <c r="C6">
        <f>+EST_ITM!BU78</f>
        <v>35</v>
      </c>
      <c r="D6">
        <f>+EST_ITM!CA78</f>
        <v>70</v>
      </c>
      <c r="E6">
        <f>+EST_ITM!CG78</f>
        <v>50</v>
      </c>
      <c r="F6">
        <f>+EST_ITM!CM78</f>
        <v>40</v>
      </c>
      <c r="G6">
        <f>+EST_ITM!CS78</f>
        <v>50</v>
      </c>
      <c r="H6">
        <f>+EST_ITM!CY78</f>
        <v>90</v>
      </c>
      <c r="I6">
        <f>+EST_ITM!DE78</f>
        <v>160</v>
      </c>
      <c r="J6">
        <f>+EST_ITM!DK78</f>
        <v>0</v>
      </c>
      <c r="K6">
        <f>+EST_ITM!DQ78</f>
        <v>80</v>
      </c>
      <c r="L6">
        <f>+EST_ITM!DW78</f>
        <v>160</v>
      </c>
      <c r="M6">
        <f>+EST_ITM!EC78</f>
        <v>70</v>
      </c>
    </row>
    <row r="7" spans="1:17" x14ac:dyDescent="0.2">
      <c r="A7" s="251" t="s">
        <v>101</v>
      </c>
      <c r="B7">
        <f>+EST_ITM!BO79</f>
        <v>20</v>
      </c>
      <c r="C7">
        <f>+EST_ITM!BU79</f>
        <v>15</v>
      </c>
      <c r="D7">
        <f>+EST_ITM!CA79</f>
        <v>35</v>
      </c>
      <c r="E7">
        <f>+EST_ITM!CG79</f>
        <v>20</v>
      </c>
      <c r="F7">
        <f>+EST_ITM!CM79</f>
        <v>15</v>
      </c>
      <c r="G7">
        <f>+EST_ITM!CS79</f>
        <v>15</v>
      </c>
      <c r="H7">
        <f>+EST_ITM!CY79</f>
        <v>25</v>
      </c>
      <c r="I7">
        <f>+EST_ITM!DE79</f>
        <v>80</v>
      </c>
      <c r="J7">
        <f>+EST_ITM!DK79</f>
        <v>0</v>
      </c>
      <c r="K7">
        <f>+EST_ITM!DQ79</f>
        <v>20</v>
      </c>
      <c r="L7">
        <f>+EST_ITM!DW79</f>
        <v>40</v>
      </c>
      <c r="M7">
        <f>+EST_ITM!EC79</f>
        <v>20</v>
      </c>
    </row>
    <row r="8" spans="1:17" x14ac:dyDescent="0.2">
      <c r="A8" s="251" t="s">
        <v>102</v>
      </c>
      <c r="B8">
        <f>+EST_ITM!BO80</f>
        <v>35</v>
      </c>
      <c r="C8">
        <f>+EST_ITM!BU80</f>
        <v>35</v>
      </c>
      <c r="D8">
        <f>+EST_ITM!CA80</f>
        <v>70</v>
      </c>
      <c r="E8">
        <f>+EST_ITM!CG80</f>
        <v>50</v>
      </c>
      <c r="F8">
        <f>+EST_ITM!CM80</f>
        <v>40</v>
      </c>
      <c r="G8">
        <f>+EST_ITM!CS80</f>
        <v>50</v>
      </c>
      <c r="H8">
        <f>+EST_ITM!CY80</f>
        <v>90</v>
      </c>
      <c r="I8">
        <f>+EST_ITM!DE80</f>
        <v>160</v>
      </c>
      <c r="J8">
        <f>+EST_ITM!DK80</f>
        <v>0</v>
      </c>
      <c r="K8">
        <f>+EST_ITM!DQ80</f>
        <v>80</v>
      </c>
      <c r="L8">
        <f>+EST_ITM!DW80</f>
        <v>160</v>
      </c>
      <c r="M8">
        <f>+EST_ITM!EC80</f>
        <v>70</v>
      </c>
    </row>
    <row r="9" spans="1:17" x14ac:dyDescent="0.2">
      <c r="A9" s="251" t="s">
        <v>103</v>
      </c>
      <c r="B9">
        <f>+EST_ITM!BO81</f>
        <v>20</v>
      </c>
      <c r="C9">
        <f>+EST_ITM!BU81</f>
        <v>15</v>
      </c>
      <c r="D9">
        <f>+EST_ITM!CA81</f>
        <v>35</v>
      </c>
      <c r="E9">
        <f>+EST_ITM!CG81</f>
        <v>20</v>
      </c>
      <c r="F9">
        <f>+EST_ITM!CM81</f>
        <v>20</v>
      </c>
      <c r="G9">
        <f>+EST_ITM!CS81</f>
        <v>15</v>
      </c>
      <c r="H9">
        <f>+EST_ITM!CY81</f>
        <v>25</v>
      </c>
      <c r="I9">
        <f>+EST_ITM!DE81</f>
        <v>80</v>
      </c>
      <c r="J9">
        <f>+EST_ITM!DK81</f>
        <v>0</v>
      </c>
      <c r="K9">
        <f>+EST_ITM!DQ81</f>
        <v>20</v>
      </c>
      <c r="L9">
        <f>+EST_ITM!DW81</f>
        <v>40</v>
      </c>
      <c r="M9">
        <f>+EST_ITM!EC81</f>
        <v>20</v>
      </c>
    </row>
    <row r="10" spans="1:17" x14ac:dyDescent="0.2">
      <c r="A10" s="251" t="s">
        <v>104</v>
      </c>
      <c r="B10">
        <f>+EST_ITM!BO82</f>
        <v>35</v>
      </c>
      <c r="C10">
        <f>+EST_ITM!BU82</f>
        <v>35</v>
      </c>
      <c r="D10">
        <f>+EST_ITM!CA82</f>
        <v>70</v>
      </c>
      <c r="E10">
        <f>+EST_ITM!CG82</f>
        <v>50</v>
      </c>
      <c r="F10">
        <f>+EST_ITM!CM82</f>
        <v>40</v>
      </c>
      <c r="G10">
        <f>+EST_ITM!CS82</f>
        <v>50</v>
      </c>
      <c r="H10">
        <f>+EST_ITM!CY82</f>
        <v>90</v>
      </c>
      <c r="I10">
        <f>+EST_ITM!DE82</f>
        <v>160</v>
      </c>
      <c r="J10">
        <f>+EST_ITM!DK82</f>
        <v>0</v>
      </c>
      <c r="K10">
        <f>+EST_ITM!DQ82</f>
        <v>80</v>
      </c>
      <c r="L10">
        <f>+EST_ITM!DW82</f>
        <v>160</v>
      </c>
      <c r="M10">
        <f>+EST_ITM!EC82</f>
        <v>70</v>
      </c>
    </row>
    <row r="11" spans="1:17" x14ac:dyDescent="0.2">
      <c r="A11" s="251" t="s">
        <v>135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">
      <c r="A12" s="251" t="s">
        <v>142</v>
      </c>
      <c r="B12">
        <f>+EST_ITM!BO84</f>
        <v>35</v>
      </c>
      <c r="C12">
        <f>+EST_ITM!BU84</f>
        <v>35</v>
      </c>
      <c r="D12">
        <f>+EST_ITM!CA84</f>
        <v>70</v>
      </c>
      <c r="E12">
        <f>+EST_ITM!CG84</f>
        <v>50</v>
      </c>
      <c r="F12">
        <f>+EST_ITM!CM84</f>
        <v>40</v>
      </c>
      <c r="G12">
        <f>+EST_ITM!CS84</f>
        <v>50</v>
      </c>
      <c r="H12">
        <f>+EST_ITM!CY84</f>
        <v>90</v>
      </c>
      <c r="I12">
        <f>+EST_ITM!DE84</f>
        <v>160</v>
      </c>
      <c r="J12">
        <f>+EST_ITM!DK84</f>
        <v>0</v>
      </c>
      <c r="K12">
        <f>+EST_ITM!DQ84</f>
        <v>80</v>
      </c>
      <c r="L12">
        <f>+EST_ITM!DW84</f>
        <v>160</v>
      </c>
      <c r="M12">
        <f>+EST_ITM!EC84</f>
        <v>70</v>
      </c>
    </row>
    <row r="13" spans="1:17" x14ac:dyDescent="0.2">
      <c r="A13" s="251" t="s">
        <v>136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1" t="s">
        <v>143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1" t="s">
        <v>137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1" t="s">
        <v>144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1" t="s">
        <v>138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1" t="s">
        <v>145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1" t="s">
        <v>139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1" t="s">
        <v>146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1" t="s">
        <v>140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1" t="s">
        <v>147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1" t="s">
        <v>141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1" t="s">
        <v>148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60" t="s">
        <v>201</v>
      </c>
    </row>
    <row r="28" spans="1:13" ht="33.75" x14ac:dyDescent="0.2">
      <c r="A28" s="364" t="s">
        <v>202</v>
      </c>
      <c r="B28" s="364" t="s">
        <v>87</v>
      </c>
      <c r="C28" s="364" t="s">
        <v>88</v>
      </c>
      <c r="D28" s="364" t="s">
        <v>89</v>
      </c>
      <c r="E28" s="364" t="s">
        <v>7</v>
      </c>
      <c r="F28" s="364" t="s">
        <v>6</v>
      </c>
      <c r="G28" s="364" t="s">
        <v>105</v>
      </c>
      <c r="H28" s="364" t="s">
        <v>195</v>
      </c>
      <c r="I28" s="364" t="s">
        <v>8</v>
      </c>
      <c r="J28" s="364" t="s">
        <v>90</v>
      </c>
      <c r="K28" s="364" t="s">
        <v>9</v>
      </c>
      <c r="L28" s="364" t="s">
        <v>74</v>
      </c>
      <c r="M28" s="364" t="s">
        <v>11</v>
      </c>
    </row>
    <row r="29" spans="1:13" x14ac:dyDescent="0.2">
      <c r="A29" s="251" t="s">
        <v>98</v>
      </c>
      <c r="B29" s="357">
        <f>+IF(B4&lt;=40,1,IF(AND(B4&gt;40,B4&lt;=80),2,IF(AND(B4&gt;80,B4&lt;=120),3,4)))</f>
        <v>2</v>
      </c>
      <c r="C29" s="357">
        <f t="shared" ref="C29:M29" si="0">+IF(C4&lt;=40,1,IF(AND(C4&gt;40,C4&lt;=80),2,IF(AND(C4&gt;80,C4&lt;=120),3,4)))</f>
        <v>1</v>
      </c>
      <c r="D29" s="357">
        <f t="shared" si="0"/>
        <v>1</v>
      </c>
      <c r="E29" s="357">
        <f t="shared" si="0"/>
        <v>1</v>
      </c>
      <c r="F29" s="357">
        <f t="shared" si="0"/>
        <v>1</v>
      </c>
      <c r="G29" s="357">
        <f t="shared" si="0"/>
        <v>1</v>
      </c>
      <c r="H29" s="357">
        <f t="shared" si="0"/>
        <v>3</v>
      </c>
      <c r="I29" s="357">
        <f t="shared" si="0"/>
        <v>4</v>
      </c>
      <c r="J29" s="357">
        <f t="shared" si="0"/>
        <v>1</v>
      </c>
      <c r="K29" s="357">
        <f t="shared" si="0"/>
        <v>3</v>
      </c>
      <c r="L29" s="357">
        <f t="shared" si="0"/>
        <v>3</v>
      </c>
      <c r="M29" s="357">
        <f t="shared" si="0"/>
        <v>1</v>
      </c>
    </row>
    <row r="30" spans="1:13" x14ac:dyDescent="0.2">
      <c r="A30" s="251" t="s">
        <v>99</v>
      </c>
      <c r="B30" s="357">
        <f t="shared" ref="B30:M30" si="1">+IF(B5&lt;=40,1,IF(AND(B5&gt;40,B5&lt;=80),2,IF(AND(B5&gt;80,B5&lt;=120),3,4)))</f>
        <v>1</v>
      </c>
      <c r="C30" s="357">
        <f t="shared" si="1"/>
        <v>1</v>
      </c>
      <c r="D30" s="357">
        <f t="shared" si="1"/>
        <v>1</v>
      </c>
      <c r="E30" s="357">
        <f t="shared" si="1"/>
        <v>1</v>
      </c>
      <c r="F30" s="357">
        <f t="shared" si="1"/>
        <v>1</v>
      </c>
      <c r="G30" s="357">
        <f t="shared" si="1"/>
        <v>1</v>
      </c>
      <c r="H30" s="357">
        <f t="shared" si="1"/>
        <v>1</v>
      </c>
      <c r="I30" s="357">
        <f t="shared" si="1"/>
        <v>3</v>
      </c>
      <c r="J30" s="357">
        <f t="shared" si="1"/>
        <v>1</v>
      </c>
      <c r="K30" s="357">
        <f t="shared" si="1"/>
        <v>2</v>
      </c>
      <c r="L30" s="357">
        <f t="shared" si="1"/>
        <v>1</v>
      </c>
      <c r="M30" s="357">
        <f t="shared" si="1"/>
        <v>1</v>
      </c>
    </row>
    <row r="31" spans="1:13" x14ac:dyDescent="0.2">
      <c r="A31" s="251" t="s">
        <v>100</v>
      </c>
      <c r="B31" s="357">
        <f t="shared" ref="B31:M31" si="2">+IF(B6&lt;=40,1,IF(AND(B6&gt;40,B6&lt;=80),2,IF(AND(B6&gt;80,B6&lt;=120),3,4)))</f>
        <v>1</v>
      </c>
      <c r="C31" s="357">
        <f t="shared" si="2"/>
        <v>1</v>
      </c>
      <c r="D31" s="357">
        <f t="shared" si="2"/>
        <v>2</v>
      </c>
      <c r="E31" s="357">
        <f t="shared" si="2"/>
        <v>2</v>
      </c>
      <c r="F31" s="357">
        <f t="shared" si="2"/>
        <v>1</v>
      </c>
      <c r="G31" s="357">
        <f t="shared" si="2"/>
        <v>2</v>
      </c>
      <c r="H31" s="357">
        <f t="shared" si="2"/>
        <v>3</v>
      </c>
      <c r="I31" s="357">
        <f t="shared" si="2"/>
        <v>4</v>
      </c>
      <c r="J31" s="357">
        <f t="shared" si="2"/>
        <v>1</v>
      </c>
      <c r="K31" s="357">
        <f t="shared" si="2"/>
        <v>2</v>
      </c>
      <c r="L31" s="357">
        <f t="shared" si="2"/>
        <v>4</v>
      </c>
      <c r="M31" s="357">
        <f t="shared" si="2"/>
        <v>2</v>
      </c>
    </row>
    <row r="32" spans="1:13" x14ac:dyDescent="0.2">
      <c r="A32" s="251" t="s">
        <v>101</v>
      </c>
      <c r="B32" s="357">
        <f t="shared" ref="B32:M32" si="3">+IF(B7&lt;=40,1,IF(AND(B7&gt;40,B7&lt;=80),2,IF(AND(B7&gt;80,B7&lt;=120),3,4)))</f>
        <v>1</v>
      </c>
      <c r="C32" s="357">
        <f t="shared" si="3"/>
        <v>1</v>
      </c>
      <c r="D32" s="357">
        <f t="shared" si="3"/>
        <v>1</v>
      </c>
      <c r="E32" s="357">
        <f t="shared" si="3"/>
        <v>1</v>
      </c>
      <c r="F32" s="357">
        <f t="shared" si="3"/>
        <v>1</v>
      </c>
      <c r="G32" s="357">
        <f t="shared" si="3"/>
        <v>1</v>
      </c>
      <c r="H32" s="357">
        <f t="shared" si="3"/>
        <v>1</v>
      </c>
      <c r="I32" s="357">
        <f t="shared" si="3"/>
        <v>2</v>
      </c>
      <c r="J32" s="357">
        <f t="shared" si="3"/>
        <v>1</v>
      </c>
      <c r="K32" s="357">
        <f t="shared" si="3"/>
        <v>1</v>
      </c>
      <c r="L32" s="357">
        <f t="shared" si="3"/>
        <v>1</v>
      </c>
      <c r="M32" s="357">
        <f t="shared" si="3"/>
        <v>1</v>
      </c>
    </row>
    <row r="33" spans="1:13" x14ac:dyDescent="0.2">
      <c r="A33" s="251" t="s">
        <v>102</v>
      </c>
      <c r="B33" s="357">
        <f t="shared" ref="B33:M33" si="4">+IF(B8&lt;=40,1,IF(AND(B8&gt;40,B8&lt;=80),2,IF(AND(B8&gt;80,B8&lt;=120),3,4)))</f>
        <v>1</v>
      </c>
      <c r="C33" s="357">
        <f t="shared" si="4"/>
        <v>1</v>
      </c>
      <c r="D33" s="357">
        <f t="shared" si="4"/>
        <v>2</v>
      </c>
      <c r="E33" s="357">
        <f t="shared" si="4"/>
        <v>2</v>
      </c>
      <c r="F33" s="357">
        <f t="shared" si="4"/>
        <v>1</v>
      </c>
      <c r="G33" s="357">
        <f t="shared" si="4"/>
        <v>2</v>
      </c>
      <c r="H33" s="357">
        <f t="shared" si="4"/>
        <v>3</v>
      </c>
      <c r="I33" s="357">
        <f t="shared" si="4"/>
        <v>4</v>
      </c>
      <c r="J33" s="357">
        <f t="shared" si="4"/>
        <v>1</v>
      </c>
      <c r="K33" s="357">
        <f t="shared" si="4"/>
        <v>2</v>
      </c>
      <c r="L33" s="357">
        <f t="shared" si="4"/>
        <v>4</v>
      </c>
      <c r="M33" s="357">
        <f t="shared" si="4"/>
        <v>2</v>
      </c>
    </row>
    <row r="34" spans="1:13" x14ac:dyDescent="0.2">
      <c r="A34" s="251" t="s">
        <v>103</v>
      </c>
      <c r="B34" s="357">
        <f t="shared" ref="B34:M34" si="5">+IF(B9&lt;=40,1,IF(AND(B9&gt;40,B9&lt;=80),2,IF(AND(B9&gt;80,B9&lt;=120),3,4)))</f>
        <v>1</v>
      </c>
      <c r="C34" s="357">
        <f t="shared" si="5"/>
        <v>1</v>
      </c>
      <c r="D34" s="357">
        <f t="shared" si="5"/>
        <v>1</v>
      </c>
      <c r="E34" s="357">
        <f t="shared" si="5"/>
        <v>1</v>
      </c>
      <c r="F34" s="357">
        <f t="shared" si="5"/>
        <v>1</v>
      </c>
      <c r="G34" s="357">
        <f t="shared" si="5"/>
        <v>1</v>
      </c>
      <c r="H34" s="357">
        <f t="shared" si="5"/>
        <v>1</v>
      </c>
      <c r="I34" s="357">
        <f t="shared" si="5"/>
        <v>2</v>
      </c>
      <c r="J34" s="357">
        <f t="shared" si="5"/>
        <v>1</v>
      </c>
      <c r="K34" s="357">
        <f t="shared" si="5"/>
        <v>1</v>
      </c>
      <c r="L34" s="357">
        <f t="shared" si="5"/>
        <v>1</v>
      </c>
      <c r="M34" s="357">
        <f t="shared" si="5"/>
        <v>1</v>
      </c>
    </row>
    <row r="35" spans="1:13" x14ac:dyDescent="0.2">
      <c r="A35" s="251" t="s">
        <v>104</v>
      </c>
      <c r="B35" s="357">
        <f t="shared" ref="B35:M35" si="6">+IF(B10&lt;=40,1,IF(AND(B10&gt;40,B10&lt;=80),2,IF(AND(B10&gt;80,B10&lt;=120),3,4)))</f>
        <v>1</v>
      </c>
      <c r="C35" s="357">
        <f t="shared" si="6"/>
        <v>1</v>
      </c>
      <c r="D35" s="357">
        <f t="shared" si="6"/>
        <v>2</v>
      </c>
      <c r="E35" s="357">
        <f t="shared" si="6"/>
        <v>2</v>
      </c>
      <c r="F35" s="357">
        <f t="shared" si="6"/>
        <v>1</v>
      </c>
      <c r="G35" s="357">
        <f t="shared" si="6"/>
        <v>2</v>
      </c>
      <c r="H35" s="357">
        <f t="shared" si="6"/>
        <v>3</v>
      </c>
      <c r="I35" s="357">
        <f t="shared" si="6"/>
        <v>4</v>
      </c>
      <c r="J35" s="357">
        <f t="shared" si="6"/>
        <v>1</v>
      </c>
      <c r="K35" s="357">
        <f t="shared" si="6"/>
        <v>2</v>
      </c>
      <c r="L35" s="357">
        <f t="shared" si="6"/>
        <v>4</v>
      </c>
      <c r="M35" s="357">
        <f t="shared" si="6"/>
        <v>2</v>
      </c>
    </row>
    <row r="36" spans="1:13" x14ac:dyDescent="0.2">
      <c r="A36" s="251" t="s">
        <v>135</v>
      </c>
      <c r="B36" s="357">
        <f t="shared" ref="B36:M36" si="7">+IF(B11&lt;=40,1,IF(AND(B11&gt;40,B11&lt;=80),2,IF(AND(B11&gt;80,B11&lt;=120),3,4)))</f>
        <v>1</v>
      </c>
      <c r="C36" s="357">
        <f t="shared" si="7"/>
        <v>1</v>
      </c>
      <c r="D36" s="357">
        <f t="shared" si="7"/>
        <v>1</v>
      </c>
      <c r="E36" s="357">
        <f t="shared" si="7"/>
        <v>1</v>
      </c>
      <c r="F36" s="357">
        <f t="shared" si="7"/>
        <v>1</v>
      </c>
      <c r="G36" s="357">
        <f t="shared" si="7"/>
        <v>1</v>
      </c>
      <c r="H36" s="357">
        <f t="shared" si="7"/>
        <v>1</v>
      </c>
      <c r="I36" s="357">
        <f t="shared" si="7"/>
        <v>2</v>
      </c>
      <c r="J36" s="357">
        <f t="shared" si="7"/>
        <v>1</v>
      </c>
      <c r="K36" s="357">
        <f t="shared" si="7"/>
        <v>1</v>
      </c>
      <c r="L36" s="357">
        <f t="shared" si="7"/>
        <v>1</v>
      </c>
      <c r="M36" s="357">
        <f t="shared" si="7"/>
        <v>1</v>
      </c>
    </row>
    <row r="37" spans="1:13" x14ac:dyDescent="0.2">
      <c r="A37" s="251" t="s">
        <v>142</v>
      </c>
      <c r="B37" s="357">
        <f t="shared" ref="B37:M37" si="8">+IF(B12&lt;=40,1,IF(AND(B12&gt;40,B12&lt;=80),2,IF(AND(B12&gt;80,B12&lt;=120),3,4)))</f>
        <v>1</v>
      </c>
      <c r="C37" s="357">
        <f t="shared" si="8"/>
        <v>1</v>
      </c>
      <c r="D37" s="357">
        <f t="shared" si="8"/>
        <v>2</v>
      </c>
      <c r="E37" s="357">
        <f t="shared" si="8"/>
        <v>2</v>
      </c>
      <c r="F37" s="357">
        <f t="shared" si="8"/>
        <v>1</v>
      </c>
      <c r="G37" s="357">
        <f t="shared" si="8"/>
        <v>2</v>
      </c>
      <c r="H37" s="357">
        <f t="shared" si="8"/>
        <v>3</v>
      </c>
      <c r="I37" s="357">
        <f t="shared" si="8"/>
        <v>4</v>
      </c>
      <c r="J37" s="357">
        <f t="shared" si="8"/>
        <v>1</v>
      </c>
      <c r="K37" s="357">
        <f t="shared" si="8"/>
        <v>2</v>
      </c>
      <c r="L37" s="357">
        <f t="shared" si="8"/>
        <v>4</v>
      </c>
      <c r="M37" s="357">
        <f t="shared" si="8"/>
        <v>2</v>
      </c>
    </row>
    <row r="38" spans="1:13" x14ac:dyDescent="0.2">
      <c r="A38" s="251" t="s">
        <v>136</v>
      </c>
      <c r="B38" s="357">
        <f t="shared" ref="B38:M38" si="9">+IF(B13&lt;=40,1,IF(AND(B13&gt;40,B13&lt;=80),2,IF(AND(B13&gt;80,B13&lt;=120),3,4)))</f>
        <v>1</v>
      </c>
      <c r="C38" s="357">
        <f t="shared" si="9"/>
        <v>1</v>
      </c>
      <c r="D38" s="357">
        <f t="shared" si="9"/>
        <v>1</v>
      </c>
      <c r="E38" s="357">
        <f t="shared" si="9"/>
        <v>1</v>
      </c>
      <c r="F38" s="357">
        <f t="shared" si="9"/>
        <v>1</v>
      </c>
      <c r="G38" s="357">
        <f t="shared" si="9"/>
        <v>1</v>
      </c>
      <c r="H38" s="357">
        <f t="shared" si="9"/>
        <v>1</v>
      </c>
      <c r="I38" s="357">
        <f t="shared" si="9"/>
        <v>2</v>
      </c>
      <c r="J38" s="357">
        <f t="shared" si="9"/>
        <v>1</v>
      </c>
      <c r="K38" s="357">
        <f t="shared" si="9"/>
        <v>1</v>
      </c>
      <c r="L38" s="357">
        <f t="shared" si="9"/>
        <v>1</v>
      </c>
      <c r="M38" s="357">
        <f t="shared" si="9"/>
        <v>1</v>
      </c>
    </row>
    <row r="39" spans="1:13" x14ac:dyDescent="0.2">
      <c r="A39" s="251" t="s">
        <v>143</v>
      </c>
      <c r="B39" s="357">
        <f t="shared" ref="B39:M39" si="10">+IF(B14&lt;=40,1,IF(AND(B14&gt;40,B14&lt;=80),2,IF(AND(B14&gt;80,B14&lt;=120),3,4)))</f>
        <v>1</v>
      </c>
      <c r="C39" s="357">
        <f t="shared" si="10"/>
        <v>1</v>
      </c>
      <c r="D39" s="357">
        <f t="shared" si="10"/>
        <v>2</v>
      </c>
      <c r="E39" s="357">
        <f t="shared" si="10"/>
        <v>2</v>
      </c>
      <c r="F39" s="357">
        <f t="shared" si="10"/>
        <v>1</v>
      </c>
      <c r="G39" s="357">
        <f t="shared" si="10"/>
        <v>2</v>
      </c>
      <c r="H39" s="357">
        <f t="shared" si="10"/>
        <v>3</v>
      </c>
      <c r="I39" s="357">
        <f t="shared" si="10"/>
        <v>4</v>
      </c>
      <c r="J39" s="357">
        <f t="shared" si="10"/>
        <v>1</v>
      </c>
      <c r="K39" s="357">
        <f t="shared" si="10"/>
        <v>2</v>
      </c>
      <c r="L39" s="357">
        <f t="shared" si="10"/>
        <v>4</v>
      </c>
      <c r="M39" s="357">
        <f t="shared" si="10"/>
        <v>2</v>
      </c>
    </row>
    <row r="40" spans="1:13" x14ac:dyDescent="0.2">
      <c r="A40" s="251" t="s">
        <v>137</v>
      </c>
      <c r="B40" s="357">
        <f t="shared" ref="B40:M40" si="11">+IF(B15&lt;=40,1,IF(AND(B15&gt;40,B15&lt;=80),2,IF(AND(B15&gt;80,B15&lt;=120),3,4)))</f>
        <v>1</v>
      </c>
      <c r="C40" s="357">
        <f t="shared" si="11"/>
        <v>1</v>
      </c>
      <c r="D40" s="357">
        <f t="shared" si="11"/>
        <v>1</v>
      </c>
      <c r="E40" s="357">
        <f t="shared" si="11"/>
        <v>1</v>
      </c>
      <c r="F40" s="357">
        <f t="shared" si="11"/>
        <v>1</v>
      </c>
      <c r="G40" s="357">
        <f t="shared" si="11"/>
        <v>1</v>
      </c>
      <c r="H40" s="357">
        <f t="shared" si="11"/>
        <v>1</v>
      </c>
      <c r="I40" s="357">
        <f t="shared" si="11"/>
        <v>2</v>
      </c>
      <c r="J40" s="357">
        <f t="shared" si="11"/>
        <v>1</v>
      </c>
      <c r="K40" s="357">
        <f t="shared" si="11"/>
        <v>1</v>
      </c>
      <c r="L40" s="357">
        <f t="shared" si="11"/>
        <v>1</v>
      </c>
      <c r="M40" s="357">
        <f t="shared" si="11"/>
        <v>1</v>
      </c>
    </row>
    <row r="41" spans="1:13" x14ac:dyDescent="0.2">
      <c r="A41" s="251" t="s">
        <v>144</v>
      </c>
      <c r="B41" s="357">
        <f t="shared" ref="B41:M41" si="12">+IF(B16&lt;=40,1,IF(AND(B16&gt;40,B16&lt;=80),2,IF(AND(B16&gt;80,B16&lt;=120),3,4)))</f>
        <v>1</v>
      </c>
      <c r="C41" s="357">
        <f t="shared" si="12"/>
        <v>1</v>
      </c>
      <c r="D41" s="357">
        <f t="shared" si="12"/>
        <v>2</v>
      </c>
      <c r="E41" s="357">
        <f t="shared" si="12"/>
        <v>2</v>
      </c>
      <c r="F41" s="357">
        <f t="shared" si="12"/>
        <v>1</v>
      </c>
      <c r="G41" s="357">
        <f t="shared" si="12"/>
        <v>2</v>
      </c>
      <c r="H41" s="357">
        <f t="shared" si="12"/>
        <v>3</v>
      </c>
      <c r="I41" s="357">
        <f t="shared" si="12"/>
        <v>4</v>
      </c>
      <c r="J41" s="357">
        <f t="shared" si="12"/>
        <v>1</v>
      </c>
      <c r="K41" s="357">
        <f t="shared" si="12"/>
        <v>2</v>
      </c>
      <c r="L41" s="357">
        <f t="shared" si="12"/>
        <v>4</v>
      </c>
      <c r="M41" s="357">
        <f t="shared" si="12"/>
        <v>2</v>
      </c>
    </row>
    <row r="42" spans="1:13" x14ac:dyDescent="0.2">
      <c r="A42" s="251" t="s">
        <v>138</v>
      </c>
      <c r="B42" s="357">
        <f t="shared" ref="B42:M42" si="13">+IF(B17&lt;=40,1,IF(AND(B17&gt;40,B17&lt;=80),2,IF(AND(B17&gt;80,B17&lt;=120),3,4)))</f>
        <v>1</v>
      </c>
      <c r="C42" s="357">
        <f t="shared" si="13"/>
        <v>1</v>
      </c>
      <c r="D42" s="357">
        <f t="shared" si="13"/>
        <v>1</v>
      </c>
      <c r="E42" s="357">
        <f t="shared" si="13"/>
        <v>1</v>
      </c>
      <c r="F42" s="357">
        <f t="shared" si="13"/>
        <v>1</v>
      </c>
      <c r="G42" s="357">
        <f t="shared" si="13"/>
        <v>1</v>
      </c>
      <c r="H42" s="357">
        <f t="shared" si="13"/>
        <v>1</v>
      </c>
      <c r="I42" s="357">
        <f t="shared" si="13"/>
        <v>2</v>
      </c>
      <c r="J42" s="357">
        <f t="shared" si="13"/>
        <v>1</v>
      </c>
      <c r="K42" s="357">
        <f t="shared" si="13"/>
        <v>1</v>
      </c>
      <c r="L42" s="357">
        <f t="shared" si="13"/>
        <v>1</v>
      </c>
      <c r="M42" s="357">
        <f t="shared" si="13"/>
        <v>1</v>
      </c>
    </row>
    <row r="43" spans="1:13" x14ac:dyDescent="0.2">
      <c r="A43" s="251" t="s">
        <v>145</v>
      </c>
      <c r="B43" s="357">
        <f t="shared" ref="B43:M43" si="14">+IF(B18&lt;=40,1,IF(AND(B18&gt;40,B18&lt;=80),2,IF(AND(B18&gt;80,B18&lt;=120),3,4)))</f>
        <v>1</v>
      </c>
      <c r="C43" s="357">
        <f t="shared" si="14"/>
        <v>1</v>
      </c>
      <c r="D43" s="357">
        <f t="shared" si="14"/>
        <v>2</v>
      </c>
      <c r="E43" s="357">
        <f t="shared" si="14"/>
        <v>2</v>
      </c>
      <c r="F43" s="357">
        <f t="shared" si="14"/>
        <v>1</v>
      </c>
      <c r="G43" s="357">
        <f t="shared" si="14"/>
        <v>2</v>
      </c>
      <c r="H43" s="357">
        <f t="shared" si="14"/>
        <v>3</v>
      </c>
      <c r="I43" s="357">
        <f t="shared" si="14"/>
        <v>4</v>
      </c>
      <c r="J43" s="357">
        <f t="shared" si="14"/>
        <v>1</v>
      </c>
      <c r="K43" s="357">
        <f t="shared" si="14"/>
        <v>2</v>
      </c>
      <c r="L43" s="357">
        <f t="shared" si="14"/>
        <v>4</v>
      </c>
      <c r="M43" s="357">
        <f t="shared" si="14"/>
        <v>2</v>
      </c>
    </row>
    <row r="44" spans="1:13" x14ac:dyDescent="0.2">
      <c r="A44" s="251" t="s">
        <v>139</v>
      </c>
      <c r="B44" s="357">
        <f t="shared" ref="B44:M44" si="15">+IF(B19&lt;=40,1,IF(AND(B19&gt;40,B19&lt;=80),2,IF(AND(B19&gt;80,B19&lt;=120),3,4)))</f>
        <v>1</v>
      </c>
      <c r="C44" s="357">
        <f t="shared" si="15"/>
        <v>1</v>
      </c>
      <c r="D44" s="357">
        <f t="shared" si="15"/>
        <v>1</v>
      </c>
      <c r="E44" s="357">
        <f t="shared" si="15"/>
        <v>1</v>
      </c>
      <c r="F44" s="357">
        <f t="shared" si="15"/>
        <v>1</v>
      </c>
      <c r="G44" s="357">
        <f t="shared" si="15"/>
        <v>1</v>
      </c>
      <c r="H44" s="357">
        <f t="shared" si="15"/>
        <v>1</v>
      </c>
      <c r="I44" s="357">
        <f t="shared" si="15"/>
        <v>2</v>
      </c>
      <c r="J44" s="357">
        <f t="shared" si="15"/>
        <v>1</v>
      </c>
      <c r="K44" s="357">
        <f t="shared" si="15"/>
        <v>1</v>
      </c>
      <c r="L44" s="357">
        <f t="shared" si="15"/>
        <v>1</v>
      </c>
      <c r="M44" s="357">
        <f t="shared" si="15"/>
        <v>1</v>
      </c>
    </row>
    <row r="45" spans="1:13" x14ac:dyDescent="0.2">
      <c r="A45" s="251" t="s">
        <v>146</v>
      </c>
      <c r="B45" s="357">
        <f t="shared" ref="B45:M45" si="16">+IF(B20&lt;=40,1,IF(AND(B20&gt;40,B20&lt;=80),2,IF(AND(B20&gt;80,B20&lt;=120),3,4)))</f>
        <v>1</v>
      </c>
      <c r="C45" s="357">
        <f t="shared" si="16"/>
        <v>1</v>
      </c>
      <c r="D45" s="357">
        <f t="shared" si="16"/>
        <v>2</v>
      </c>
      <c r="E45" s="357">
        <f t="shared" si="16"/>
        <v>2</v>
      </c>
      <c r="F45" s="357">
        <f t="shared" si="16"/>
        <v>1</v>
      </c>
      <c r="G45" s="357">
        <f t="shared" si="16"/>
        <v>2</v>
      </c>
      <c r="H45" s="357">
        <f t="shared" si="16"/>
        <v>3</v>
      </c>
      <c r="I45" s="357">
        <f t="shared" si="16"/>
        <v>4</v>
      </c>
      <c r="J45" s="357">
        <f t="shared" si="16"/>
        <v>1</v>
      </c>
      <c r="K45" s="357">
        <f t="shared" si="16"/>
        <v>2</v>
      </c>
      <c r="L45" s="357">
        <f t="shared" si="16"/>
        <v>4</v>
      </c>
      <c r="M45" s="357">
        <f t="shared" si="16"/>
        <v>2</v>
      </c>
    </row>
    <row r="46" spans="1:13" x14ac:dyDescent="0.2">
      <c r="A46" s="251" t="s">
        <v>140</v>
      </c>
      <c r="B46" s="357">
        <f t="shared" ref="B46:M46" si="17">+IF(B21&lt;=40,1,IF(AND(B21&gt;40,B21&lt;=80),2,IF(AND(B21&gt;80,B21&lt;=120),3,4)))</f>
        <v>1</v>
      </c>
      <c r="C46" s="357">
        <f t="shared" si="17"/>
        <v>1</v>
      </c>
      <c r="D46" s="357">
        <f t="shared" si="17"/>
        <v>1</v>
      </c>
      <c r="E46" s="357">
        <f t="shared" si="17"/>
        <v>1</v>
      </c>
      <c r="F46" s="357">
        <f t="shared" si="17"/>
        <v>1</v>
      </c>
      <c r="G46" s="357">
        <f t="shared" si="17"/>
        <v>1</v>
      </c>
      <c r="H46" s="357">
        <f t="shared" si="17"/>
        <v>1</v>
      </c>
      <c r="I46" s="357">
        <f t="shared" si="17"/>
        <v>2</v>
      </c>
      <c r="J46" s="357">
        <f t="shared" si="17"/>
        <v>1</v>
      </c>
      <c r="K46" s="357">
        <f t="shared" si="17"/>
        <v>1</v>
      </c>
      <c r="L46" s="357">
        <f t="shared" si="17"/>
        <v>1</v>
      </c>
      <c r="M46" s="357">
        <f t="shared" si="17"/>
        <v>1</v>
      </c>
    </row>
    <row r="47" spans="1:13" x14ac:dyDescent="0.2">
      <c r="A47" s="251" t="s">
        <v>147</v>
      </c>
      <c r="B47" s="357">
        <f t="shared" ref="B47:M47" si="18">+IF(B22&lt;=40,1,IF(AND(B22&gt;40,B22&lt;=80),2,IF(AND(B22&gt;80,B22&lt;=120),3,4)))</f>
        <v>1</v>
      </c>
      <c r="C47" s="357">
        <f t="shared" si="18"/>
        <v>1</v>
      </c>
      <c r="D47" s="357">
        <f t="shared" si="18"/>
        <v>2</v>
      </c>
      <c r="E47" s="357">
        <f t="shared" si="18"/>
        <v>2</v>
      </c>
      <c r="F47" s="357">
        <f t="shared" si="18"/>
        <v>1</v>
      </c>
      <c r="G47" s="357">
        <f t="shared" si="18"/>
        <v>2</v>
      </c>
      <c r="H47" s="357">
        <f t="shared" si="18"/>
        <v>3</v>
      </c>
      <c r="I47" s="357">
        <f t="shared" si="18"/>
        <v>4</v>
      </c>
      <c r="J47" s="357">
        <f t="shared" si="18"/>
        <v>1</v>
      </c>
      <c r="K47" s="357">
        <f t="shared" si="18"/>
        <v>2</v>
      </c>
      <c r="L47" s="357">
        <f t="shared" si="18"/>
        <v>4</v>
      </c>
      <c r="M47" s="357">
        <f t="shared" si="18"/>
        <v>2</v>
      </c>
    </row>
    <row r="48" spans="1:13" x14ac:dyDescent="0.2">
      <c r="A48" s="251" t="s">
        <v>141</v>
      </c>
      <c r="B48" s="357">
        <f t="shared" ref="B48:M48" si="19">+IF(B23&lt;=40,1,IF(AND(B23&gt;40,B23&lt;=80),2,IF(AND(B23&gt;80,B23&lt;=120),3,4)))</f>
        <v>1</v>
      </c>
      <c r="C48" s="357">
        <f t="shared" si="19"/>
        <v>1</v>
      </c>
      <c r="D48" s="357">
        <f t="shared" si="19"/>
        <v>1</v>
      </c>
      <c r="E48" s="357">
        <f t="shared" si="19"/>
        <v>1</v>
      </c>
      <c r="F48" s="357">
        <f t="shared" si="19"/>
        <v>1</v>
      </c>
      <c r="G48" s="357">
        <f t="shared" si="19"/>
        <v>1</v>
      </c>
      <c r="H48" s="357">
        <f t="shared" si="19"/>
        <v>1</v>
      </c>
      <c r="I48" s="357">
        <f t="shared" si="19"/>
        <v>2</v>
      </c>
      <c r="J48" s="357">
        <f t="shared" si="19"/>
        <v>1</v>
      </c>
      <c r="K48" s="357">
        <f t="shared" si="19"/>
        <v>1</v>
      </c>
      <c r="L48" s="357">
        <f t="shared" si="19"/>
        <v>1</v>
      </c>
      <c r="M48" s="357">
        <f t="shared" si="19"/>
        <v>1</v>
      </c>
    </row>
    <row r="49" spans="1:13" x14ac:dyDescent="0.2">
      <c r="A49" s="251" t="s">
        <v>148</v>
      </c>
      <c r="B49" s="357">
        <f t="shared" ref="B49:M49" si="20">+IF(B24&lt;=40,1,IF(AND(B24&gt;40,B24&lt;=80),2,IF(AND(B24&gt;80,B24&lt;=120),3,4)))</f>
        <v>1</v>
      </c>
      <c r="C49" s="357">
        <f t="shared" si="20"/>
        <v>1</v>
      </c>
      <c r="D49" s="357">
        <f t="shared" si="20"/>
        <v>2</v>
      </c>
      <c r="E49" s="357">
        <f t="shared" si="20"/>
        <v>2</v>
      </c>
      <c r="F49" s="357">
        <f t="shared" si="20"/>
        <v>1</v>
      </c>
      <c r="G49" s="357">
        <f t="shared" si="20"/>
        <v>2</v>
      </c>
      <c r="H49" s="357">
        <f t="shared" si="20"/>
        <v>3</v>
      </c>
      <c r="I49" s="357">
        <f t="shared" si="20"/>
        <v>4</v>
      </c>
      <c r="J49" s="357">
        <f t="shared" si="20"/>
        <v>1</v>
      </c>
      <c r="K49" s="357">
        <f t="shared" si="20"/>
        <v>2</v>
      </c>
      <c r="L49" s="357">
        <f t="shared" si="20"/>
        <v>4</v>
      </c>
      <c r="M49" s="357">
        <f t="shared" si="20"/>
        <v>2</v>
      </c>
    </row>
  </sheetData>
  <sheetProtection password="A88C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EST_ITM</vt:lpstr>
      <vt:lpstr>ESTADISTICAS</vt:lpstr>
      <vt:lpstr>Crec x Carrera</vt:lpstr>
      <vt:lpstr>Crec x Depto</vt:lpstr>
      <vt:lpstr>Plan en Liq</vt:lpstr>
      <vt:lpstr>crecxcarreras</vt:lpstr>
      <vt:lpstr>GposProy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2015-11-30T18:12:46Z</cp:lastPrinted>
  <dcterms:created xsi:type="dcterms:W3CDTF">1997-09-09T06:54:20Z</dcterms:created>
  <dcterms:modified xsi:type="dcterms:W3CDTF">2016-04-05T18:27:12Z</dcterms:modified>
</cp:coreProperties>
</file>