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esktop\SABANAS POB\"/>
    </mc:Choice>
  </mc:AlternateContent>
  <bookViews>
    <workbookView xWindow="0" yWindow="0" windowWidth="20490" windowHeight="7755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PobActual" sheetId="39" r:id="rId6"/>
    <sheet name="GposProy" sheetId="40" r:id="rId7"/>
  </sheets>
  <definedNames>
    <definedName name="_xlnm.Print_Area" localSheetId="0">EST_ITM!$A$4:$EH$81</definedName>
    <definedName name="bddeptos">'Crec x Depto'!$Z$3:$AC$8</definedName>
    <definedName name="BDEST">ESTADISTICAS!$M$6:$AB$53</definedName>
    <definedName name="DBESTLIQ">ESTADISTICAS!$C$6:$L$40</definedName>
    <definedName name="MATEST">#REF!</definedName>
    <definedName name="MATPOB">EST_ITM!$A$5:$EZ$96</definedName>
    <definedName name="periodos">ESTADISTICAS!$A$6:$B$55</definedName>
    <definedName name="periodos2">ESTADISTICAS!$AD$6:$AE$53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DF80" i="1" l="1"/>
  <c r="EJ80" i="1"/>
  <c r="C23" i="39" l="1"/>
  <c r="B38" i="38"/>
  <c r="A38" i="38"/>
  <c r="DX80" i="1"/>
  <c r="CH80" i="1"/>
  <c r="BN80" i="1" l="1"/>
  <c r="AY80" i="1"/>
  <c r="AR79" i="1"/>
  <c r="AT80" i="1"/>
  <c r="AO80" i="1"/>
  <c r="AJ80" i="1"/>
  <c r="AE80" i="1"/>
  <c r="Z80" i="1"/>
  <c r="Z78" i="1"/>
  <c r="Z79" i="1"/>
  <c r="X80" i="1" s="1"/>
  <c r="EV80" i="1" l="1"/>
  <c r="EV79" i="1"/>
  <c r="EV78" i="1"/>
  <c r="EP80" i="1"/>
  <c r="ED80" i="1"/>
  <c r="DR80" i="1"/>
  <c r="CZ80" i="1"/>
  <c r="CT80" i="1"/>
  <c r="CN80" i="1"/>
  <c r="CB80" i="1"/>
  <c r="BV80" i="1"/>
  <c r="BP80" i="1"/>
  <c r="AA8" i="22" l="1"/>
  <c r="AA9" i="22"/>
  <c r="AA10" i="22"/>
  <c r="AA11" i="22"/>
  <c r="AA12" i="22"/>
  <c r="AA13" i="22"/>
  <c r="AA14" i="22"/>
  <c r="AA15" i="22"/>
  <c r="AA16" i="22"/>
  <c r="AA17" i="22"/>
  <c r="AA18" i="22"/>
  <c r="AA19" i="22"/>
  <c r="AA20" i="22"/>
  <c r="AA21" i="22"/>
  <c r="AA22" i="22"/>
  <c r="AA23" i="22"/>
  <c r="AA24" i="22"/>
  <c r="AA25" i="22"/>
  <c r="AA26" i="22"/>
  <c r="AA27" i="22"/>
  <c r="AA7" i="22"/>
  <c r="Z36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AC79" i="1"/>
  <c r="AC78" i="1"/>
  <c r="E37" i="22" l="1"/>
  <c r="C29" i="22"/>
  <c r="D29" i="22"/>
  <c r="E29" i="22"/>
  <c r="F29" i="22"/>
  <c r="G29" i="22"/>
  <c r="H29" i="22"/>
  <c r="I29" i="22"/>
  <c r="J29" i="22"/>
  <c r="K29" i="22"/>
  <c r="S29" i="22"/>
  <c r="T29" i="22"/>
  <c r="U29" i="22"/>
  <c r="V29" i="22"/>
  <c r="W29" i="22"/>
  <c r="X29" i="22"/>
  <c r="R29" i="22"/>
  <c r="Q29" i="22"/>
  <c r="P29" i="22"/>
  <c r="O29" i="22"/>
  <c r="N29" i="22"/>
  <c r="M29" i="22"/>
  <c r="K28" i="22"/>
  <c r="J28" i="22"/>
  <c r="I28" i="22"/>
  <c r="H28" i="22"/>
  <c r="G28" i="22"/>
  <c r="F28" i="22"/>
  <c r="E28" i="22"/>
  <c r="D28" i="22"/>
  <c r="C28" i="22"/>
  <c r="X28" i="22"/>
  <c r="W28" i="22"/>
  <c r="V28" i="22"/>
  <c r="U28" i="22"/>
  <c r="T28" i="22"/>
  <c r="S28" i="22"/>
  <c r="R28" i="22"/>
  <c r="Q28" i="22"/>
  <c r="P28" i="22"/>
  <c r="O28" i="22"/>
  <c r="N28" i="22"/>
  <c r="M28" i="22"/>
  <c r="B8" i="36"/>
  <c r="B9" i="36"/>
  <c r="B10" i="36"/>
  <c r="B11" i="36"/>
  <c r="B7" i="36"/>
  <c r="AA28" i="22" l="1"/>
  <c r="L28" i="22"/>
  <c r="AA29" i="22"/>
  <c r="L29" i="22"/>
  <c r="FE77" i="1"/>
  <c r="A37" i="38" l="1"/>
  <c r="ER79" i="1" l="1"/>
  <c r="BX79" i="1"/>
  <c r="EY79" i="1"/>
  <c r="EW79" i="1"/>
  <c r="EU79" i="1"/>
  <c r="ET79" i="1"/>
  <c r="Z37" i="22" s="1"/>
  <c r="EN79" i="1"/>
  <c r="Y37" i="22" s="1"/>
  <c r="EL79" i="1"/>
  <c r="EH79" i="1"/>
  <c r="R37" i="22" s="1"/>
  <c r="EF79" i="1"/>
  <c r="EB79" i="1"/>
  <c r="S37" i="22" s="1"/>
  <c r="DZ79" i="1"/>
  <c r="DP79" i="1"/>
  <c r="X37" i="22" s="1"/>
  <c r="DN79" i="1"/>
  <c r="DJ79" i="1"/>
  <c r="O37" i="22" s="1"/>
  <c r="DH79" i="1"/>
  <c r="DD79" i="1"/>
  <c r="Q37" i="22" s="1"/>
  <c r="DB79" i="1"/>
  <c r="CX79" i="1"/>
  <c r="U37" i="22" s="1"/>
  <c r="CV79" i="1"/>
  <c r="CR79" i="1"/>
  <c r="M37" i="22" s="1"/>
  <c r="CP79" i="1"/>
  <c r="CL79" i="1"/>
  <c r="N37" i="22" s="1"/>
  <c r="CJ79" i="1"/>
  <c r="CF79" i="1"/>
  <c r="V37" i="22" s="1"/>
  <c r="CD79" i="1"/>
  <c r="BZ79" i="1"/>
  <c r="T37" i="22" s="1"/>
  <c r="BT79" i="1"/>
  <c r="W37" i="22" s="1"/>
  <c r="BR79" i="1"/>
  <c r="BN79" i="1"/>
  <c r="BL79" i="1"/>
  <c r="BG79" i="1"/>
  <c r="BF79" i="1"/>
  <c r="BI79" i="1" s="1"/>
  <c r="J37" i="22" s="1"/>
  <c r="BD79" i="1"/>
  <c r="I37" i="22" s="1"/>
  <c r="BA79" i="1"/>
  <c r="BB79" i="1" s="1"/>
  <c r="AW79" i="1"/>
  <c r="AY79" i="1"/>
  <c r="AT79" i="1"/>
  <c r="AO79" i="1"/>
  <c r="H37" i="22" s="1"/>
  <c r="AM79" i="1"/>
  <c r="AJ79" i="1"/>
  <c r="AH79" i="1"/>
  <c r="AE79" i="1"/>
  <c r="X79" i="1"/>
  <c r="X78" i="1"/>
  <c r="AC80" i="1" l="1"/>
  <c r="EZ79" i="1"/>
  <c r="F37" i="22"/>
  <c r="BL80" i="1"/>
  <c r="K37" i="22"/>
  <c r="AH80" i="1"/>
  <c r="G37" i="22"/>
  <c r="AA37" i="22"/>
  <c r="DT79" i="1"/>
  <c r="EX79" i="1" s="1"/>
  <c r="DV79" i="1"/>
  <c r="P37" i="22" s="1"/>
  <c r="EY78" i="1"/>
  <c r="EW78" i="1"/>
  <c r="EU78" i="1"/>
  <c r="ET78" i="1"/>
  <c r="EN78" i="1"/>
  <c r="EL78" i="1"/>
  <c r="EH78" i="1"/>
  <c r="EF78" i="1"/>
  <c r="EB78" i="1"/>
  <c r="DZ78" i="1"/>
  <c r="DV78" i="1"/>
  <c r="DT78" i="1"/>
  <c r="DR78" i="1"/>
  <c r="DP78" i="1"/>
  <c r="DN78" i="1"/>
  <c r="DJ78" i="1"/>
  <c r="DH78" i="1"/>
  <c r="DD78" i="1"/>
  <c r="DB78" i="1"/>
  <c r="CX78" i="1"/>
  <c r="CV78" i="1"/>
  <c r="CR78" i="1"/>
  <c r="CL78" i="1"/>
  <c r="CJ78" i="1"/>
  <c r="CF78" i="1"/>
  <c r="CD78" i="1"/>
  <c r="BZ78" i="1"/>
  <c r="BX78" i="1"/>
  <c r="BT78" i="1"/>
  <c r="BR78" i="1"/>
  <c r="BN78" i="1"/>
  <c r="BL78" i="1"/>
  <c r="BF78" i="1"/>
  <c r="BG78" i="1" s="1"/>
  <c r="BB78" i="1"/>
  <c r="BA78" i="1"/>
  <c r="BD78" i="1" s="1"/>
  <c r="AV78" i="1"/>
  <c r="AY78" i="1" s="1"/>
  <c r="AT78" i="1"/>
  <c r="AR78" i="1"/>
  <c r="AO78" i="1"/>
  <c r="AM78" i="1"/>
  <c r="AJ78" i="1"/>
  <c r="AH78" i="1"/>
  <c r="AE78" i="1"/>
  <c r="EX78" i="1" l="1"/>
  <c r="EZ78" i="1"/>
  <c r="BI78" i="1"/>
  <c r="AW78" i="1"/>
  <c r="EU80" i="1"/>
  <c r="EW80" i="1"/>
  <c r="EX80" i="1"/>
  <c r="EY80" i="1"/>
  <c r="EU81" i="1"/>
  <c r="EW81" i="1"/>
  <c r="EX81" i="1"/>
  <c r="EY81" i="1"/>
  <c r="EU82" i="1"/>
  <c r="EW82" i="1"/>
  <c r="EX82" i="1"/>
  <c r="EY82" i="1"/>
  <c r="EU83" i="1"/>
  <c r="EW83" i="1"/>
  <c r="EX83" i="1"/>
  <c r="EY83" i="1"/>
  <c r="EU84" i="1"/>
  <c r="EW84" i="1"/>
  <c r="EX84" i="1"/>
  <c r="EY84" i="1"/>
  <c r="EU85" i="1"/>
  <c r="EW85" i="1"/>
  <c r="EX85" i="1"/>
  <c r="EY85" i="1"/>
  <c r="EU86" i="1"/>
  <c r="EW86" i="1"/>
  <c r="EX86" i="1"/>
  <c r="EY86" i="1"/>
  <c r="EU87" i="1"/>
  <c r="EW87" i="1"/>
  <c r="EX87" i="1"/>
  <c r="EY87" i="1"/>
  <c r="EU88" i="1"/>
  <c r="EW88" i="1"/>
  <c r="EX88" i="1"/>
  <c r="EY88" i="1"/>
  <c r="EU89" i="1"/>
  <c r="EW89" i="1"/>
  <c r="EX89" i="1"/>
  <c r="EY89" i="1"/>
  <c r="EU90" i="1"/>
  <c r="EW90" i="1"/>
  <c r="EX90" i="1"/>
  <c r="EY90" i="1"/>
  <c r="EU91" i="1"/>
  <c r="EW91" i="1"/>
  <c r="EX91" i="1"/>
  <c r="EY91" i="1"/>
  <c r="EU92" i="1"/>
  <c r="EW92" i="1"/>
  <c r="EX92" i="1"/>
  <c r="EY92" i="1"/>
  <c r="EU93" i="1"/>
  <c r="EW93" i="1"/>
  <c r="EX93" i="1"/>
  <c r="EY93" i="1"/>
  <c r="EU94" i="1"/>
  <c r="EW94" i="1"/>
  <c r="EX94" i="1"/>
  <c r="EY94" i="1"/>
  <c r="EU95" i="1"/>
  <c r="EW95" i="1"/>
  <c r="EX95" i="1"/>
  <c r="EY95" i="1"/>
  <c r="EU96" i="1"/>
  <c r="EW96" i="1"/>
  <c r="EX96" i="1"/>
  <c r="EY96" i="1"/>
  <c r="ET80" i="1"/>
  <c r="EN80" i="1"/>
  <c r="EJ81" i="1" s="1"/>
  <c r="EN81" i="1" s="1"/>
  <c r="EJ82" i="1" s="1"/>
  <c r="EN82" i="1" s="1"/>
  <c r="EJ83" i="1" s="1"/>
  <c r="EN83" i="1" s="1"/>
  <c r="EJ84" i="1" s="1"/>
  <c r="EN84" i="1" s="1"/>
  <c r="EJ85" i="1" s="1"/>
  <c r="EN85" i="1" s="1"/>
  <c r="EJ86" i="1" s="1"/>
  <c r="EN86" i="1" s="1"/>
  <c r="EJ87" i="1" s="1"/>
  <c r="EN87" i="1" s="1"/>
  <c r="EJ88" i="1" s="1"/>
  <c r="EN88" i="1" s="1"/>
  <c r="EJ89" i="1" s="1"/>
  <c r="EN89" i="1" s="1"/>
  <c r="EJ90" i="1" s="1"/>
  <c r="EN90" i="1" s="1"/>
  <c r="EJ91" i="1" s="1"/>
  <c r="EN91" i="1" s="1"/>
  <c r="EJ92" i="1" s="1"/>
  <c r="EN92" i="1" s="1"/>
  <c r="EJ93" i="1" s="1"/>
  <c r="EN93" i="1" s="1"/>
  <c r="EJ94" i="1" s="1"/>
  <c r="EN94" i="1" s="1"/>
  <c r="EJ95" i="1" s="1"/>
  <c r="EN95" i="1" s="1"/>
  <c r="EJ96" i="1" s="1"/>
  <c r="EN96" i="1" s="1"/>
  <c r="EP81" i="1" l="1"/>
  <c r="ET81" i="1" s="1"/>
  <c r="Z39" i="22" s="1"/>
  <c r="Z38" i="22"/>
  <c r="EP82" i="1" l="1"/>
  <c r="EY77" i="1"/>
  <c r="DI77" i="1"/>
  <c r="EA77" i="1"/>
  <c r="ET82" i="1" l="1"/>
  <c r="Z40" i="22" s="1"/>
  <c r="B19" i="39"/>
  <c r="Y38" i="22"/>
  <c r="Y39" i="22"/>
  <c r="Y40" i="22"/>
  <c r="Y41" i="22"/>
  <c r="Y42" i="22"/>
  <c r="Y43" i="22"/>
  <c r="Y44" i="22"/>
  <c r="Y45" i="22"/>
  <c r="Y46" i="22"/>
  <c r="Y47" i="22"/>
  <c r="Y48" i="22"/>
  <c r="Y49" i="22"/>
  <c r="Y50" i="22"/>
  <c r="Y51" i="22"/>
  <c r="Y52" i="22"/>
  <c r="Y53" i="22"/>
  <c r="Y54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B18" i="39"/>
  <c r="A36" i="38"/>
  <c r="EP83" i="1" l="1"/>
  <c r="AT76" i="1"/>
  <c r="AR77" i="1" s="1"/>
  <c r="CX76" i="1"/>
  <c r="ET83" i="1" l="1"/>
  <c r="Z41" i="22" s="1"/>
  <c r="AB54" i="22"/>
  <c r="AB55" i="22"/>
  <c r="AB56" i="22"/>
  <c r="AB57" i="22"/>
  <c r="AB58" i="22"/>
  <c r="AB59" i="22"/>
  <c r="AB60" i="22"/>
  <c r="AB61" i="22"/>
  <c r="AB62" i="22"/>
  <c r="AB63" i="22"/>
  <c r="AB64" i="22"/>
  <c r="AB65" i="22"/>
  <c r="AB66" i="22"/>
  <c r="AB67" i="22"/>
  <c r="AB68" i="22"/>
  <c r="AB69" i="22"/>
  <c r="AB70" i="22"/>
  <c r="AB71" i="22"/>
  <c r="B4" i="39"/>
  <c r="AD8" i="22"/>
  <c r="AE8" i="22"/>
  <c r="AD9" i="22"/>
  <c r="AE9" i="22"/>
  <c r="AD10" i="22"/>
  <c r="AE10" i="22"/>
  <c r="AD11" i="22"/>
  <c r="AE11" i="22"/>
  <c r="AD12" i="22"/>
  <c r="AE12" i="22"/>
  <c r="AD13" i="22"/>
  <c r="AE13" i="22"/>
  <c r="AD14" i="22"/>
  <c r="AE14" i="22"/>
  <c r="AD15" i="22"/>
  <c r="AE15" i="22"/>
  <c r="AD16" i="22"/>
  <c r="AE16" i="22"/>
  <c r="AD17" i="22"/>
  <c r="AE17" i="22"/>
  <c r="AD18" i="22"/>
  <c r="AE18" i="22"/>
  <c r="AD19" i="22"/>
  <c r="AE19" i="22"/>
  <c r="AD20" i="22"/>
  <c r="AE20" i="22"/>
  <c r="AD21" i="22"/>
  <c r="AE21" i="22"/>
  <c r="AD22" i="22"/>
  <c r="AE22" i="22"/>
  <c r="AD23" i="22"/>
  <c r="AE23" i="22"/>
  <c r="AD24" i="22"/>
  <c r="AE24" i="22"/>
  <c r="AD25" i="22"/>
  <c r="AE25" i="22"/>
  <c r="AD26" i="22"/>
  <c r="AE26" i="22"/>
  <c r="AD27" i="22"/>
  <c r="AE27" i="22"/>
  <c r="AD28" i="22"/>
  <c r="AE28" i="22"/>
  <c r="AD29" i="22"/>
  <c r="AE29" i="22"/>
  <c r="AD30" i="22"/>
  <c r="AE30" i="22"/>
  <c r="AD31" i="22"/>
  <c r="AE31" i="22"/>
  <c r="AD32" i="22"/>
  <c r="AE32" i="22"/>
  <c r="AD33" i="22"/>
  <c r="AE33" i="22"/>
  <c r="AD34" i="22"/>
  <c r="AE34" i="22"/>
  <c r="AD35" i="22"/>
  <c r="AE35" i="22"/>
  <c r="AD36" i="22"/>
  <c r="AE36" i="22"/>
  <c r="AD37" i="22"/>
  <c r="AE37" i="22"/>
  <c r="AD38" i="22"/>
  <c r="AE38" i="22"/>
  <c r="AD39" i="22"/>
  <c r="AE39" i="22"/>
  <c r="AD40" i="22"/>
  <c r="AE40" i="22"/>
  <c r="AD41" i="22"/>
  <c r="AE41" i="22"/>
  <c r="AD42" i="22"/>
  <c r="AE42" i="22"/>
  <c r="AD43" i="22"/>
  <c r="AE43" i="22"/>
  <c r="AD44" i="22"/>
  <c r="AE44" i="22"/>
  <c r="AD45" i="22"/>
  <c r="AE45" i="22"/>
  <c r="AD46" i="22"/>
  <c r="AE46" i="22"/>
  <c r="AD47" i="22"/>
  <c r="AE47" i="22"/>
  <c r="AD48" i="22"/>
  <c r="AE48" i="22"/>
  <c r="AD49" i="22"/>
  <c r="AE49" i="22"/>
  <c r="AD50" i="22"/>
  <c r="AE50" i="22"/>
  <c r="AD51" i="22"/>
  <c r="AE51" i="22"/>
  <c r="AD52" i="22"/>
  <c r="AE52" i="22"/>
  <c r="AD53" i="22"/>
  <c r="AE53" i="22"/>
  <c r="AE7" i="22"/>
  <c r="AD7" i="22"/>
  <c r="B7" i="38"/>
  <c r="D5" i="38"/>
  <c r="EP84" i="1" l="1"/>
  <c r="BP77" i="1"/>
  <c r="ED77" i="1"/>
  <c r="EH77" i="1" s="1"/>
  <c r="DX77" i="1"/>
  <c r="EB77" i="1" s="1"/>
  <c r="DR77" i="1"/>
  <c r="DV77" i="1" s="1"/>
  <c r="DF77" i="1"/>
  <c r="DJ77" i="1" s="1"/>
  <c r="CZ77" i="1"/>
  <c r="DD77" i="1" s="1"/>
  <c r="CH77" i="1"/>
  <c r="CL77" i="1" s="1"/>
  <c r="CB77" i="1"/>
  <c r="CF77" i="1" s="1"/>
  <c r="BT77" i="1"/>
  <c r="BT76" i="1"/>
  <c r="ET84" i="1" l="1"/>
  <c r="Z42" i="22" s="1"/>
  <c r="EW77" i="1"/>
  <c r="EP85" i="1" l="1"/>
  <c r="DP7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B142" i="1"/>
  <c r="FB141" i="1"/>
  <c r="CN77" i="1"/>
  <c r="CR77" i="1" s="1"/>
  <c r="BV77" i="1"/>
  <c r="BZ77" i="1" s="1"/>
  <c r="CT77" i="1"/>
  <c r="ET85" i="1" l="1"/>
  <c r="Z43" i="22" s="1"/>
  <c r="CX77" i="1"/>
  <c r="EV77" i="1"/>
  <c r="EH76" i="1"/>
  <c r="EF77" i="1" s="1"/>
  <c r="EB76" i="1"/>
  <c r="DV76" i="1"/>
  <c r="DP76" i="1"/>
  <c r="DJ76" i="1"/>
  <c r="DD76" i="1"/>
  <c r="CR76" i="1"/>
  <c r="CL76" i="1"/>
  <c r="CJ77" i="1" s="1"/>
  <c r="BZ76" i="1"/>
  <c r="CF76" i="1"/>
  <c r="EW76" i="1"/>
  <c r="EV76" i="1"/>
  <c r="EV9" i="1"/>
  <c r="EV10" i="1"/>
  <c r="EW8" i="1"/>
  <c r="EP86" i="1" l="1"/>
  <c r="CD77" i="1"/>
  <c r="CV77" i="1"/>
  <c r="DT77" i="1"/>
  <c r="BX77" i="1"/>
  <c r="DB77" i="1"/>
  <c r="DH77" i="1"/>
  <c r="BR77" i="1"/>
  <c r="CP77" i="1"/>
  <c r="DN77" i="1"/>
  <c r="B4" i="40"/>
  <c r="B29" i="40" s="1"/>
  <c r="M5" i="40"/>
  <c r="M30" i="40" s="1"/>
  <c r="M6" i="40"/>
  <c r="M31" i="40" s="1"/>
  <c r="M7" i="40"/>
  <c r="M32" i="40" s="1"/>
  <c r="M8" i="40"/>
  <c r="M33" i="40" s="1"/>
  <c r="M9" i="40"/>
  <c r="M34" i="40" s="1"/>
  <c r="M10" i="40"/>
  <c r="M35" i="40" s="1"/>
  <c r="M11" i="40"/>
  <c r="M36" i="40" s="1"/>
  <c r="M12" i="40"/>
  <c r="M37" i="40" s="1"/>
  <c r="M13" i="40"/>
  <c r="M38" i="40" s="1"/>
  <c r="M14" i="40"/>
  <c r="M39" i="40" s="1"/>
  <c r="M15" i="40"/>
  <c r="M40" i="40" s="1"/>
  <c r="M16" i="40"/>
  <c r="M41" i="40" s="1"/>
  <c r="M17" i="40"/>
  <c r="M42" i="40" s="1"/>
  <c r="M18" i="40"/>
  <c r="M43" i="40" s="1"/>
  <c r="M19" i="40"/>
  <c r="M44" i="40" s="1"/>
  <c r="M20" i="40"/>
  <c r="M45" i="40" s="1"/>
  <c r="M21" i="40"/>
  <c r="M46" i="40" s="1"/>
  <c r="M22" i="40"/>
  <c r="M47" i="40" s="1"/>
  <c r="M23" i="40"/>
  <c r="M48" i="40" s="1"/>
  <c r="M24" i="40"/>
  <c r="M49" i="40" s="1"/>
  <c r="L5" i="40"/>
  <c r="L30" i="40" s="1"/>
  <c r="L6" i="40"/>
  <c r="L31" i="40" s="1"/>
  <c r="L7" i="40"/>
  <c r="L32" i="40" s="1"/>
  <c r="L8" i="40"/>
  <c r="L33" i="40" s="1"/>
  <c r="L9" i="40"/>
  <c r="L34" i="40" s="1"/>
  <c r="L10" i="40"/>
  <c r="L35" i="40" s="1"/>
  <c r="L11" i="40"/>
  <c r="L36" i="40" s="1"/>
  <c r="L12" i="40"/>
  <c r="L37" i="40" s="1"/>
  <c r="L13" i="40"/>
  <c r="L38" i="40" s="1"/>
  <c r="L14" i="40"/>
  <c r="L39" i="40" s="1"/>
  <c r="L15" i="40"/>
  <c r="L40" i="40" s="1"/>
  <c r="L16" i="40"/>
  <c r="L41" i="40" s="1"/>
  <c r="L17" i="40"/>
  <c r="L42" i="40" s="1"/>
  <c r="L18" i="40"/>
  <c r="L43" i="40" s="1"/>
  <c r="L19" i="40"/>
  <c r="L44" i="40" s="1"/>
  <c r="L20" i="40"/>
  <c r="L45" i="40" s="1"/>
  <c r="L21" i="40"/>
  <c r="L46" i="40" s="1"/>
  <c r="L22" i="40"/>
  <c r="L47" i="40" s="1"/>
  <c r="L23" i="40"/>
  <c r="L48" i="40" s="1"/>
  <c r="L24" i="40"/>
  <c r="L49" i="40" s="1"/>
  <c r="K5" i="40"/>
  <c r="K30" i="40" s="1"/>
  <c r="K6" i="40"/>
  <c r="K31" i="40" s="1"/>
  <c r="K7" i="40"/>
  <c r="K32" i="40" s="1"/>
  <c r="K8" i="40"/>
  <c r="K33" i="40" s="1"/>
  <c r="K9" i="40"/>
  <c r="K34" i="40" s="1"/>
  <c r="K10" i="40"/>
  <c r="K35" i="40" s="1"/>
  <c r="K11" i="40"/>
  <c r="K36" i="40" s="1"/>
  <c r="K12" i="40"/>
  <c r="K37" i="40" s="1"/>
  <c r="K13" i="40"/>
  <c r="K38" i="40" s="1"/>
  <c r="K14" i="40"/>
  <c r="K39" i="40" s="1"/>
  <c r="K15" i="40"/>
  <c r="K40" i="40" s="1"/>
  <c r="K16" i="40"/>
  <c r="K41" i="40" s="1"/>
  <c r="K17" i="40"/>
  <c r="K42" i="40" s="1"/>
  <c r="K18" i="40"/>
  <c r="K43" i="40" s="1"/>
  <c r="K19" i="40"/>
  <c r="K44" i="40" s="1"/>
  <c r="K20" i="40"/>
  <c r="K45" i="40" s="1"/>
  <c r="K21" i="40"/>
  <c r="K46" i="40" s="1"/>
  <c r="K22" i="40"/>
  <c r="K47" i="40" s="1"/>
  <c r="K23" i="40"/>
  <c r="K48" i="40" s="1"/>
  <c r="K24" i="40"/>
  <c r="K49" i="40" s="1"/>
  <c r="J5" i="40"/>
  <c r="J30" i="40" s="1"/>
  <c r="J6" i="40"/>
  <c r="J31" i="40" s="1"/>
  <c r="J7" i="40"/>
  <c r="J32" i="40" s="1"/>
  <c r="J8" i="40"/>
  <c r="J33" i="40" s="1"/>
  <c r="J9" i="40"/>
  <c r="J34" i="40" s="1"/>
  <c r="J10" i="40"/>
  <c r="J35" i="40" s="1"/>
  <c r="J11" i="40"/>
  <c r="J36" i="40" s="1"/>
  <c r="J12" i="40"/>
  <c r="J37" i="40" s="1"/>
  <c r="J13" i="40"/>
  <c r="J38" i="40" s="1"/>
  <c r="J14" i="40"/>
  <c r="J39" i="40" s="1"/>
  <c r="J15" i="40"/>
  <c r="J40" i="40" s="1"/>
  <c r="J16" i="40"/>
  <c r="J41" i="40" s="1"/>
  <c r="J17" i="40"/>
  <c r="J42" i="40" s="1"/>
  <c r="J18" i="40"/>
  <c r="J43" i="40" s="1"/>
  <c r="J19" i="40"/>
  <c r="J44" i="40" s="1"/>
  <c r="J20" i="40"/>
  <c r="J45" i="40" s="1"/>
  <c r="J21" i="40"/>
  <c r="J46" i="40" s="1"/>
  <c r="J22" i="40"/>
  <c r="J47" i="40" s="1"/>
  <c r="J23" i="40"/>
  <c r="J48" i="40" s="1"/>
  <c r="J24" i="40"/>
  <c r="J49" i="40" s="1"/>
  <c r="I5" i="40"/>
  <c r="I30" i="40" s="1"/>
  <c r="I6" i="40"/>
  <c r="I31" i="40" s="1"/>
  <c r="I7" i="40"/>
  <c r="I32" i="40" s="1"/>
  <c r="I8" i="40"/>
  <c r="I33" i="40" s="1"/>
  <c r="I9" i="40"/>
  <c r="I34" i="40" s="1"/>
  <c r="I10" i="40"/>
  <c r="I35" i="40" s="1"/>
  <c r="I11" i="40"/>
  <c r="I36" i="40" s="1"/>
  <c r="I12" i="40"/>
  <c r="I37" i="40" s="1"/>
  <c r="I13" i="40"/>
  <c r="I38" i="40" s="1"/>
  <c r="I14" i="40"/>
  <c r="I39" i="40" s="1"/>
  <c r="I15" i="40"/>
  <c r="I40" i="40" s="1"/>
  <c r="I16" i="40"/>
  <c r="I41" i="40" s="1"/>
  <c r="I17" i="40"/>
  <c r="I42" i="40" s="1"/>
  <c r="I18" i="40"/>
  <c r="I43" i="40" s="1"/>
  <c r="I19" i="40"/>
  <c r="I44" i="40" s="1"/>
  <c r="I20" i="40"/>
  <c r="I45" i="40" s="1"/>
  <c r="I21" i="40"/>
  <c r="I46" i="40" s="1"/>
  <c r="I22" i="40"/>
  <c r="I47" i="40" s="1"/>
  <c r="I23" i="40"/>
  <c r="I48" i="40" s="1"/>
  <c r="I24" i="40"/>
  <c r="I49" i="40" s="1"/>
  <c r="H5" i="40"/>
  <c r="H30" i="40" s="1"/>
  <c r="H6" i="40"/>
  <c r="H31" i="40" s="1"/>
  <c r="H7" i="40"/>
  <c r="H32" i="40" s="1"/>
  <c r="H8" i="40"/>
  <c r="H33" i="40" s="1"/>
  <c r="H9" i="40"/>
  <c r="H34" i="40" s="1"/>
  <c r="H10" i="40"/>
  <c r="H35" i="40" s="1"/>
  <c r="H11" i="40"/>
  <c r="H36" i="40" s="1"/>
  <c r="H12" i="40"/>
  <c r="H37" i="40" s="1"/>
  <c r="H13" i="40"/>
  <c r="H38" i="40" s="1"/>
  <c r="H14" i="40"/>
  <c r="H39" i="40" s="1"/>
  <c r="H15" i="40"/>
  <c r="H40" i="40" s="1"/>
  <c r="H16" i="40"/>
  <c r="H41" i="40" s="1"/>
  <c r="H17" i="40"/>
  <c r="H42" i="40" s="1"/>
  <c r="H18" i="40"/>
  <c r="H43" i="40" s="1"/>
  <c r="H19" i="40"/>
  <c r="H44" i="40" s="1"/>
  <c r="H20" i="40"/>
  <c r="H45" i="40" s="1"/>
  <c r="H21" i="40"/>
  <c r="H46" i="40" s="1"/>
  <c r="H22" i="40"/>
  <c r="H47" i="40" s="1"/>
  <c r="H23" i="40"/>
  <c r="H48" i="40" s="1"/>
  <c r="H24" i="40"/>
  <c r="H49" i="40" s="1"/>
  <c r="G5" i="40"/>
  <c r="G30" i="40" s="1"/>
  <c r="G6" i="40"/>
  <c r="G31" i="40" s="1"/>
  <c r="G7" i="40"/>
  <c r="G32" i="40" s="1"/>
  <c r="G8" i="40"/>
  <c r="G33" i="40" s="1"/>
  <c r="G9" i="40"/>
  <c r="G34" i="40" s="1"/>
  <c r="G10" i="40"/>
  <c r="G35" i="40" s="1"/>
  <c r="G11" i="40"/>
  <c r="G36" i="40" s="1"/>
  <c r="G12" i="40"/>
  <c r="G37" i="40" s="1"/>
  <c r="G13" i="40"/>
  <c r="G38" i="40" s="1"/>
  <c r="G14" i="40"/>
  <c r="G39" i="40" s="1"/>
  <c r="G15" i="40"/>
  <c r="G40" i="40" s="1"/>
  <c r="G16" i="40"/>
  <c r="G41" i="40" s="1"/>
  <c r="G17" i="40"/>
  <c r="G42" i="40" s="1"/>
  <c r="G18" i="40"/>
  <c r="G43" i="40" s="1"/>
  <c r="G19" i="40"/>
  <c r="G44" i="40" s="1"/>
  <c r="G20" i="40"/>
  <c r="G45" i="40" s="1"/>
  <c r="G21" i="40"/>
  <c r="G46" i="40" s="1"/>
  <c r="G22" i="40"/>
  <c r="G47" i="40" s="1"/>
  <c r="G23" i="40"/>
  <c r="G48" i="40" s="1"/>
  <c r="G24" i="40"/>
  <c r="G49" i="40" s="1"/>
  <c r="F5" i="40"/>
  <c r="F30" i="40" s="1"/>
  <c r="F6" i="40"/>
  <c r="F31" i="40" s="1"/>
  <c r="F7" i="40"/>
  <c r="F32" i="40" s="1"/>
  <c r="F8" i="40"/>
  <c r="F33" i="40" s="1"/>
  <c r="F9" i="40"/>
  <c r="F34" i="40" s="1"/>
  <c r="F10" i="40"/>
  <c r="F35" i="40" s="1"/>
  <c r="F11" i="40"/>
  <c r="F36" i="40" s="1"/>
  <c r="F12" i="40"/>
  <c r="F37" i="40" s="1"/>
  <c r="F13" i="40"/>
  <c r="F38" i="40" s="1"/>
  <c r="F14" i="40"/>
  <c r="F39" i="40" s="1"/>
  <c r="F15" i="40"/>
  <c r="F40" i="40" s="1"/>
  <c r="F16" i="40"/>
  <c r="F41" i="40" s="1"/>
  <c r="F17" i="40"/>
  <c r="F42" i="40" s="1"/>
  <c r="F18" i="40"/>
  <c r="F43" i="40" s="1"/>
  <c r="F19" i="40"/>
  <c r="F44" i="40" s="1"/>
  <c r="F20" i="40"/>
  <c r="F45" i="40" s="1"/>
  <c r="F21" i="40"/>
  <c r="F46" i="40" s="1"/>
  <c r="F22" i="40"/>
  <c r="F47" i="40" s="1"/>
  <c r="F23" i="40"/>
  <c r="F48" i="40" s="1"/>
  <c r="F24" i="40"/>
  <c r="F49" i="40" s="1"/>
  <c r="E5" i="40"/>
  <c r="E30" i="40" s="1"/>
  <c r="E6" i="40"/>
  <c r="E31" i="40" s="1"/>
  <c r="E7" i="40"/>
  <c r="E32" i="40" s="1"/>
  <c r="E8" i="40"/>
  <c r="E33" i="40" s="1"/>
  <c r="E9" i="40"/>
  <c r="E34" i="40" s="1"/>
  <c r="E10" i="40"/>
  <c r="E35" i="40" s="1"/>
  <c r="E11" i="40"/>
  <c r="E36" i="40" s="1"/>
  <c r="E12" i="40"/>
  <c r="E37" i="40" s="1"/>
  <c r="E13" i="40"/>
  <c r="E38" i="40" s="1"/>
  <c r="E14" i="40"/>
  <c r="E39" i="40" s="1"/>
  <c r="E15" i="40"/>
  <c r="E40" i="40" s="1"/>
  <c r="E16" i="40"/>
  <c r="E41" i="40" s="1"/>
  <c r="E17" i="40"/>
  <c r="E42" i="40" s="1"/>
  <c r="E18" i="40"/>
  <c r="E43" i="40" s="1"/>
  <c r="E19" i="40"/>
  <c r="E44" i="40" s="1"/>
  <c r="E20" i="40"/>
  <c r="E45" i="40" s="1"/>
  <c r="E21" i="40"/>
  <c r="E46" i="40" s="1"/>
  <c r="E22" i="40"/>
  <c r="E47" i="40" s="1"/>
  <c r="E23" i="40"/>
  <c r="E48" i="40" s="1"/>
  <c r="E24" i="40"/>
  <c r="E49" i="40" s="1"/>
  <c r="D5" i="40"/>
  <c r="D30" i="40" s="1"/>
  <c r="D6" i="40"/>
  <c r="D31" i="40" s="1"/>
  <c r="D7" i="40"/>
  <c r="D32" i="40" s="1"/>
  <c r="D8" i="40"/>
  <c r="D33" i="40" s="1"/>
  <c r="D9" i="40"/>
  <c r="D34" i="40" s="1"/>
  <c r="D10" i="40"/>
  <c r="D35" i="40" s="1"/>
  <c r="D11" i="40"/>
  <c r="D36" i="40" s="1"/>
  <c r="D12" i="40"/>
  <c r="D37" i="40" s="1"/>
  <c r="D13" i="40"/>
  <c r="D38" i="40" s="1"/>
  <c r="D14" i="40"/>
  <c r="D39" i="40" s="1"/>
  <c r="D15" i="40"/>
  <c r="D40" i="40" s="1"/>
  <c r="D16" i="40"/>
  <c r="D41" i="40" s="1"/>
  <c r="D17" i="40"/>
  <c r="D42" i="40" s="1"/>
  <c r="D18" i="40"/>
  <c r="D43" i="40" s="1"/>
  <c r="D19" i="40"/>
  <c r="D44" i="40" s="1"/>
  <c r="D20" i="40"/>
  <c r="D45" i="40" s="1"/>
  <c r="D21" i="40"/>
  <c r="D46" i="40" s="1"/>
  <c r="D22" i="40"/>
  <c r="D47" i="40" s="1"/>
  <c r="D23" i="40"/>
  <c r="D48" i="40" s="1"/>
  <c r="D24" i="40"/>
  <c r="D49" i="40" s="1"/>
  <c r="M4" i="40"/>
  <c r="M29" i="40" s="1"/>
  <c r="L4" i="40"/>
  <c r="L29" i="40" s="1"/>
  <c r="K4" i="40"/>
  <c r="K29" i="40" s="1"/>
  <c r="C5" i="40"/>
  <c r="C30" i="40" s="1"/>
  <c r="C6" i="40"/>
  <c r="C31" i="40" s="1"/>
  <c r="C7" i="40"/>
  <c r="C32" i="40" s="1"/>
  <c r="C8" i="40"/>
  <c r="C33" i="40" s="1"/>
  <c r="C9" i="40"/>
  <c r="C34" i="40" s="1"/>
  <c r="C10" i="40"/>
  <c r="C35" i="40" s="1"/>
  <c r="C11" i="40"/>
  <c r="C36" i="40" s="1"/>
  <c r="C12" i="40"/>
  <c r="C37" i="40" s="1"/>
  <c r="C13" i="40"/>
  <c r="C38" i="40" s="1"/>
  <c r="C14" i="40"/>
  <c r="C39" i="40" s="1"/>
  <c r="C15" i="40"/>
  <c r="C40" i="40" s="1"/>
  <c r="C16" i="40"/>
  <c r="C41" i="40" s="1"/>
  <c r="C17" i="40"/>
  <c r="C42" i="40" s="1"/>
  <c r="C18" i="40"/>
  <c r="C43" i="40" s="1"/>
  <c r="C19" i="40"/>
  <c r="C44" i="40" s="1"/>
  <c r="C20" i="40"/>
  <c r="C45" i="40" s="1"/>
  <c r="C21" i="40"/>
  <c r="C46" i="40" s="1"/>
  <c r="C22" i="40"/>
  <c r="C47" i="40" s="1"/>
  <c r="C23" i="40"/>
  <c r="C48" i="40" s="1"/>
  <c r="C24" i="40"/>
  <c r="C49" i="40" s="1"/>
  <c r="B5" i="40"/>
  <c r="B30" i="40" s="1"/>
  <c r="B6" i="40"/>
  <c r="B31" i="40" s="1"/>
  <c r="B7" i="40"/>
  <c r="B32" i="40" s="1"/>
  <c r="B8" i="40"/>
  <c r="B33" i="40" s="1"/>
  <c r="B9" i="40"/>
  <c r="B34" i="40" s="1"/>
  <c r="B10" i="40"/>
  <c r="B35" i="40" s="1"/>
  <c r="B11" i="40"/>
  <c r="B36" i="40" s="1"/>
  <c r="B12" i="40"/>
  <c r="B37" i="40" s="1"/>
  <c r="B13" i="40"/>
  <c r="B38" i="40" s="1"/>
  <c r="B14" i="40"/>
  <c r="B39" i="40" s="1"/>
  <c r="B15" i="40"/>
  <c r="B40" i="40" s="1"/>
  <c r="B16" i="40"/>
  <c r="B41" i="40" s="1"/>
  <c r="B17" i="40"/>
  <c r="B42" i="40" s="1"/>
  <c r="B18" i="40"/>
  <c r="B43" i="40" s="1"/>
  <c r="B19" i="40"/>
  <c r="B44" i="40" s="1"/>
  <c r="B20" i="40"/>
  <c r="B45" i="40" s="1"/>
  <c r="B21" i="40"/>
  <c r="B46" i="40" s="1"/>
  <c r="B22" i="40"/>
  <c r="B47" i="40" s="1"/>
  <c r="B23" i="40"/>
  <c r="B48" i="40" s="1"/>
  <c r="B24" i="40"/>
  <c r="B49" i="40" s="1"/>
  <c r="ET86" i="1" l="1"/>
  <c r="Z44" i="22" s="1"/>
  <c r="J4" i="40"/>
  <c r="J29" i="40" s="1"/>
  <c r="I4" i="40"/>
  <c r="I29" i="40" s="1"/>
  <c r="H4" i="40"/>
  <c r="H29" i="40" s="1"/>
  <c r="G4" i="40"/>
  <c r="G29" i="40" s="1"/>
  <c r="F4" i="40"/>
  <c r="F29" i="40" s="1"/>
  <c r="E4" i="40"/>
  <c r="E29" i="40" s="1"/>
  <c r="D4" i="40"/>
  <c r="D29" i="40" s="1"/>
  <c r="C4" i="40"/>
  <c r="C29" i="40" s="1"/>
  <c r="B17" i="39"/>
  <c r="B16" i="39"/>
  <c r="B15" i="39"/>
  <c r="B14" i="39"/>
  <c r="B13" i="39"/>
  <c r="B12" i="39"/>
  <c r="B11" i="39"/>
  <c r="B10" i="39"/>
  <c r="B9" i="39"/>
  <c r="B8" i="39"/>
  <c r="B7" i="39"/>
  <c r="E5" i="39"/>
  <c r="EP87" i="1" l="1"/>
  <c r="K38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ET87" i="1" l="1"/>
  <c r="Z45" i="22" s="1"/>
  <c r="V4" i="37"/>
  <c r="V6" i="37" s="1"/>
  <c r="U4" i="37"/>
  <c r="U7" i="37" s="1"/>
  <c r="T4" i="37"/>
  <c r="S5" i="37"/>
  <c r="C37" i="22"/>
  <c r="B37" i="38"/>
  <c r="C38" i="22"/>
  <c r="D38" i="22"/>
  <c r="E38" i="22"/>
  <c r="F38" i="22"/>
  <c r="G38" i="22"/>
  <c r="H38" i="22"/>
  <c r="I38" i="22"/>
  <c r="J38" i="22"/>
  <c r="K38" i="22"/>
  <c r="C39" i="22"/>
  <c r="D39" i="22"/>
  <c r="E39" i="22"/>
  <c r="F39" i="22"/>
  <c r="G39" i="22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W33" i="22" s="1"/>
  <c r="A7" i="36"/>
  <c r="G5" i="36"/>
  <c r="A8" i="36"/>
  <c r="A9" i="36"/>
  <c r="A10" i="36"/>
  <c r="A11" i="36"/>
  <c r="CR75" i="1"/>
  <c r="M33" i="22" s="1"/>
  <c r="CL75" i="1"/>
  <c r="EZ116" i="1"/>
  <c r="EZ122" i="1"/>
  <c r="EZ121" i="1"/>
  <c r="EZ120" i="1"/>
  <c r="EZ119" i="1"/>
  <c r="EZ118" i="1"/>
  <c r="EZ117" i="1"/>
  <c r="EP88" i="1" l="1"/>
  <c r="CJ76" i="1"/>
  <c r="N33" i="22"/>
  <c r="BR76" i="1"/>
  <c r="CP76" i="1"/>
  <c r="T6" i="37"/>
  <c r="S6" i="37" s="1"/>
  <c r="T5" i="37"/>
  <c r="L53" i="22"/>
  <c r="AB53" i="22" s="1"/>
  <c r="L52" i="22"/>
  <c r="AB52" i="22" s="1"/>
  <c r="L51" i="22"/>
  <c r="AB51" i="22" s="1"/>
  <c r="L50" i="22"/>
  <c r="AB50" i="22" s="1"/>
  <c r="L49" i="22"/>
  <c r="AB49" i="22" s="1"/>
  <c r="L48" i="22"/>
  <c r="AB48" i="22" s="1"/>
  <c r="L47" i="22"/>
  <c r="AB47" i="22" s="1"/>
  <c r="L46" i="22"/>
  <c r="AB46" i="22" s="1"/>
  <c r="L45" i="22"/>
  <c r="AB45" i="22" s="1"/>
  <c r="L44" i="22"/>
  <c r="AB44" i="22" s="1"/>
  <c r="L43" i="22"/>
  <c r="AB43" i="22" s="1"/>
  <c r="L42" i="22"/>
  <c r="AB42" i="22" s="1"/>
  <c r="L41" i="22"/>
  <c r="AB41" i="22" s="1"/>
  <c r="L40" i="22"/>
  <c r="AB40" i="22" s="1"/>
  <c r="L39" i="22"/>
  <c r="AB39" i="22" s="1"/>
  <c r="L38" i="22"/>
  <c r="AB38" i="22" s="1"/>
  <c r="V15" i="37"/>
  <c r="V13" i="37"/>
  <c r="V11" i="37"/>
  <c r="V9" i="37"/>
  <c r="V7" i="37"/>
  <c r="V5" i="37"/>
  <c r="V14" i="37"/>
  <c r="V12" i="37"/>
  <c r="V10" i="37"/>
  <c r="V8" i="37"/>
  <c r="T11" i="37"/>
  <c r="T9" i="37"/>
  <c r="T7" i="37"/>
  <c r="S7" i="37" s="1"/>
  <c r="U5" i="37"/>
  <c r="U10" i="37"/>
  <c r="U8" i="37"/>
  <c r="U6" i="37"/>
  <c r="T10" i="37"/>
  <c r="T8" i="37"/>
  <c r="U11" i="37"/>
  <c r="U9" i="37"/>
  <c r="X72" i="1"/>
  <c r="AE71" i="1"/>
  <c r="AE72" i="1"/>
  <c r="B13" i="36"/>
  <c r="A13" i="36" s="1"/>
  <c r="AB29" i="22"/>
  <c r="AC29" i="22" s="1"/>
  <c r="AB28" i="22"/>
  <c r="AC28" i="22" s="1"/>
  <c r="L27" i="22"/>
  <c r="AB27" i="22" s="1"/>
  <c r="L26" i="22"/>
  <c r="AB26" i="22" s="1"/>
  <c r="L25" i="22"/>
  <c r="AB25" i="22" s="1"/>
  <c r="L24" i="22"/>
  <c r="AB24" i="22" s="1"/>
  <c r="L23" i="22"/>
  <c r="AB23" i="22" s="1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EU77" i="1"/>
  <c r="EY76" i="1"/>
  <c r="EU76" i="1"/>
  <c r="EV71" i="1"/>
  <c r="EY70" i="1"/>
  <c r="EY69" i="1"/>
  <c r="EZ69" i="1"/>
  <c r="Z103" i="1"/>
  <c r="Z102" i="1"/>
  <c r="Z101" i="1"/>
  <c r="Z100" i="1"/>
  <c r="Z99" i="1"/>
  <c r="EH72" i="1"/>
  <c r="EB72" i="1"/>
  <c r="DV72" i="1"/>
  <c r="DT73" i="1" s="1"/>
  <c r="DP72" i="1"/>
  <c r="DJ72" i="1"/>
  <c r="DD72" i="1"/>
  <c r="CX72" i="1"/>
  <c r="CR72" i="1"/>
  <c r="CL72" i="1"/>
  <c r="BZ72" i="1"/>
  <c r="BI72" i="1"/>
  <c r="BD72" i="1"/>
  <c r="AO72" i="1"/>
  <c r="EY75" i="1"/>
  <c r="EU75" i="1"/>
  <c r="EY74" i="1"/>
  <c r="EU74" i="1"/>
  <c r="EY73" i="1"/>
  <c r="EU73" i="1"/>
  <c r="EY72" i="1"/>
  <c r="EU72" i="1"/>
  <c r="EU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EY71" i="1"/>
  <c r="AO70" i="1"/>
  <c r="AT70" i="1"/>
  <c r="AY70" i="1"/>
  <c r="EH70" i="1"/>
  <c r="ED70" i="1" s="1"/>
  <c r="BI70" i="1"/>
  <c r="EB70" i="1"/>
  <c r="BN70" i="1"/>
  <c r="DV70" i="1"/>
  <c r="DR70" i="1" s="1"/>
  <c r="AL70" i="1"/>
  <c r="DJ70" i="1"/>
  <c r="AJ70" i="1"/>
  <c r="DD70" i="1"/>
  <c r="BD70" i="1"/>
  <c r="BZ70" i="1"/>
  <c r="DP70" i="1"/>
  <c r="DL70" i="1" s="1"/>
  <c r="BT70" i="1"/>
  <c r="CX70" i="1"/>
  <c r="CR70" i="1"/>
  <c r="Z70" i="1"/>
  <c r="CL70" i="1"/>
  <c r="CF70" i="1"/>
  <c r="EZ66" i="1"/>
  <c r="EZ67" i="1"/>
  <c r="EZ68" i="1"/>
  <c r="EZ65" i="1"/>
  <c r="EV65" i="1"/>
  <c r="EX65" i="1"/>
  <c r="EY65" i="1"/>
  <c r="EY66" i="1"/>
  <c r="EY67" i="1"/>
  <c r="EY68" i="1"/>
  <c r="EX66" i="1"/>
  <c r="EX67" i="1"/>
  <c r="EX68" i="1"/>
  <c r="EX69" i="1"/>
  <c r="EV66" i="1"/>
  <c r="EV67" i="1"/>
  <c r="EV68" i="1"/>
  <c r="EV69" i="1"/>
  <c r="EU66" i="1"/>
  <c r="EU67" i="1"/>
  <c r="EU68" i="1"/>
  <c r="EU69" i="1"/>
  <c r="EU70" i="1"/>
  <c r="EU65" i="1"/>
  <c r="EU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EU60" i="1"/>
  <c r="EU61" i="1"/>
  <c r="EZ61" i="1" s="1"/>
  <c r="EU62" i="1"/>
  <c r="EU63" i="1"/>
  <c r="EV59" i="1"/>
  <c r="EU59" i="1"/>
  <c r="EY59" i="1"/>
  <c r="EV60" i="1"/>
  <c r="EY60" i="1"/>
  <c r="EV61" i="1"/>
  <c r="EY61" i="1"/>
  <c r="EV62" i="1"/>
  <c r="EY62" i="1"/>
  <c r="EV63" i="1"/>
  <c r="EY63" i="1"/>
  <c r="EV64" i="1"/>
  <c r="EY64" i="1"/>
  <c r="EU58" i="1"/>
  <c r="BD57" i="1"/>
  <c r="BA58" i="1" s="1"/>
  <c r="EY58" i="1"/>
  <c r="BN56" i="1"/>
  <c r="BL57" i="1" s="1"/>
  <c r="BN57" i="1"/>
  <c r="BL58" i="1" s="1"/>
  <c r="EU55" i="1"/>
  <c r="EY57" i="1"/>
  <c r="EY56" i="1"/>
  <c r="EY55" i="1"/>
  <c r="EY54" i="1"/>
  <c r="EY53" i="1"/>
  <c r="EY52" i="1"/>
  <c r="EY51" i="1"/>
  <c r="EY50" i="1"/>
  <c r="EY49" i="1"/>
  <c r="EY48" i="1"/>
  <c r="EY47" i="1"/>
  <c r="EY46" i="1"/>
  <c r="EY45" i="1"/>
  <c r="EY44" i="1"/>
  <c r="EY43" i="1"/>
  <c r="EY42" i="1"/>
  <c r="EY41" i="1"/>
  <c r="EY40" i="1"/>
  <c r="EY39" i="1"/>
  <c r="EY38" i="1"/>
  <c r="EY37" i="1"/>
  <c r="EY36" i="1"/>
  <c r="EY35" i="1"/>
  <c r="EY34" i="1"/>
  <c r="EY33" i="1"/>
  <c r="EY32" i="1"/>
  <c r="EY31" i="1"/>
  <c r="EY30" i="1"/>
  <c r="EY29" i="1"/>
  <c r="EY28" i="1"/>
  <c r="EY27" i="1"/>
  <c r="EY26" i="1"/>
  <c r="EY25" i="1"/>
  <c r="EY24" i="1"/>
  <c r="EY23" i="1"/>
  <c r="EY22" i="1"/>
  <c r="EY20" i="1"/>
  <c r="EY19" i="1"/>
  <c r="EY18" i="1"/>
  <c r="EY17" i="1"/>
  <c r="EY16" i="1"/>
  <c r="EY15" i="1"/>
  <c r="EY14" i="1"/>
  <c r="EY21" i="1"/>
  <c r="EU52" i="1"/>
  <c r="EV52" i="1"/>
  <c r="EV53" i="1"/>
  <c r="EU53" i="1"/>
  <c r="EV54" i="1"/>
  <c r="EU54" i="1"/>
  <c r="EV55" i="1"/>
  <c r="EV56" i="1"/>
  <c r="EU56" i="1"/>
  <c r="Z56" i="1"/>
  <c r="AJ56" i="1"/>
  <c r="AO56" i="1"/>
  <c r="AT56" i="1"/>
  <c r="AY56" i="1"/>
  <c r="AE56" i="1"/>
  <c r="BD56" i="1"/>
  <c r="BI56" i="1"/>
  <c r="EV57" i="1"/>
  <c r="EU57" i="1"/>
  <c r="Z57" i="1"/>
  <c r="AJ57" i="1"/>
  <c r="AO57" i="1"/>
  <c r="AT57" i="1"/>
  <c r="AY57" i="1"/>
  <c r="AE57" i="1"/>
  <c r="BI57" i="1"/>
  <c r="EV11" i="1"/>
  <c r="EV12" i="1"/>
  <c r="EV13" i="1"/>
  <c r="EV14" i="1"/>
  <c r="EV15" i="1"/>
  <c r="EZ15" i="1" s="1"/>
  <c r="EV16" i="1"/>
  <c r="EV17" i="1"/>
  <c r="EV18" i="1"/>
  <c r="EV19" i="1"/>
  <c r="EV20" i="1"/>
  <c r="EV21" i="1"/>
  <c r="EV22" i="1"/>
  <c r="EV23" i="1"/>
  <c r="EV24" i="1"/>
  <c r="EV25" i="1"/>
  <c r="EV26" i="1"/>
  <c r="EV27" i="1"/>
  <c r="EV28" i="1"/>
  <c r="EV29" i="1"/>
  <c r="EV30" i="1"/>
  <c r="EV31" i="1"/>
  <c r="EV32" i="1"/>
  <c r="EV33" i="1"/>
  <c r="EV34" i="1"/>
  <c r="EV35" i="1"/>
  <c r="EZ35" i="1" s="1"/>
  <c r="EX36" i="1" s="1"/>
  <c r="EV36" i="1"/>
  <c r="EV37" i="1"/>
  <c r="EV38" i="1"/>
  <c r="EV39" i="1"/>
  <c r="EZ39" i="1" s="1"/>
  <c r="EX40" i="1" s="1"/>
  <c r="EV40" i="1"/>
  <c r="EV41" i="1"/>
  <c r="EV42" i="1"/>
  <c r="EV43" i="1"/>
  <c r="EZ43" i="1" s="1"/>
  <c r="EX44" i="1" s="1"/>
  <c r="EV44" i="1"/>
  <c r="EV45" i="1"/>
  <c r="AB46" i="1"/>
  <c r="AE46" i="1" s="1"/>
  <c r="AC47" i="1" s="1"/>
  <c r="AG46" i="1"/>
  <c r="AL46" i="1"/>
  <c r="AQ46" i="1"/>
  <c r="AV46" i="1"/>
  <c r="AY46" i="1" s="1"/>
  <c r="AW47" i="1" s="1"/>
  <c r="BA46" i="1"/>
  <c r="BD46" i="1" s="1"/>
  <c r="BB47" i="1" s="1"/>
  <c r="BF46" i="1"/>
  <c r="BI46" i="1" s="1"/>
  <c r="BG47" i="1" s="1"/>
  <c r="EV47" i="1"/>
  <c r="EV48" i="1"/>
  <c r="EV49" i="1"/>
  <c r="EV50" i="1"/>
  <c r="W51" i="1"/>
  <c r="AB51" i="1"/>
  <c r="AG51" i="1"/>
  <c r="EV51" i="1" s="1"/>
  <c r="AL51" i="1"/>
  <c r="AQ51" i="1"/>
  <c r="AV51" i="1"/>
  <c r="BA51" i="1"/>
  <c r="BF51" i="1"/>
  <c r="EU11" i="1"/>
  <c r="EU12" i="1"/>
  <c r="EZ12" i="1" s="1"/>
  <c r="EU13" i="1"/>
  <c r="EU14" i="1"/>
  <c r="EU15" i="1"/>
  <c r="EU16" i="1"/>
  <c r="EU17" i="1"/>
  <c r="EU18" i="1"/>
  <c r="EU19" i="1"/>
  <c r="EU20" i="1"/>
  <c r="EU21" i="1"/>
  <c r="EU22" i="1"/>
  <c r="EU23" i="1"/>
  <c r="EU24" i="1"/>
  <c r="EZ24" i="1" s="1"/>
  <c r="EX25" i="1" s="1"/>
  <c r="EU25" i="1"/>
  <c r="EU26" i="1"/>
  <c r="EU27" i="1"/>
  <c r="EU28" i="1"/>
  <c r="EZ28" i="1" s="1"/>
  <c r="EX29" i="1" s="1"/>
  <c r="EU29" i="1"/>
  <c r="EU30" i="1"/>
  <c r="EU31" i="1"/>
  <c r="EU32" i="1"/>
  <c r="EU33" i="1"/>
  <c r="EU34" i="1"/>
  <c r="EU35" i="1"/>
  <c r="EU36" i="1"/>
  <c r="EZ36" i="1" s="1"/>
  <c r="EX37" i="1" s="1"/>
  <c r="EU37" i="1"/>
  <c r="EU38" i="1"/>
  <c r="EU39" i="1"/>
  <c r="EU40" i="1"/>
  <c r="EZ40" i="1" s="1"/>
  <c r="EU41" i="1"/>
  <c r="EU42" i="1"/>
  <c r="EU43" i="1"/>
  <c r="EU44" i="1"/>
  <c r="EZ44" i="1" s="1"/>
  <c r="EU45" i="1"/>
  <c r="EU46" i="1"/>
  <c r="EU47" i="1"/>
  <c r="EU48" i="1"/>
  <c r="EZ48" i="1" s="1"/>
  <c r="EU49" i="1"/>
  <c r="EZ49" i="1" s="1"/>
  <c r="EU50" i="1"/>
  <c r="EU51" i="1"/>
  <c r="EU10" i="1"/>
  <c r="EZ10" i="1" s="1"/>
  <c r="BN54" i="1"/>
  <c r="BL55" i="1" s="1"/>
  <c r="BN55" i="1"/>
  <c r="BN58" i="1"/>
  <c r="BI52" i="1"/>
  <c r="AE50" i="1"/>
  <c r="Z49" i="1"/>
  <c r="X50" i="1" s="1"/>
  <c r="EU9" i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 s="1"/>
  <c r="AT44" i="1"/>
  <c r="AR45" i="1" s="1"/>
  <c r="AT45" i="1"/>
  <c r="AT46" i="1"/>
  <c r="AR47" i="1" s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E52" i="1"/>
  <c r="AE53" i="1"/>
  <c r="AE55" i="1"/>
  <c r="Z43" i="1"/>
  <c r="X44" i="1" s="1"/>
  <c r="Z44" i="1"/>
  <c r="X45" i="1" s="1"/>
  <c r="Z45" i="1"/>
  <c r="X46" i="1" s="1"/>
  <c r="AY42" i="1"/>
  <c r="AW43" i="1" s="1"/>
  <c r="BI42" i="1"/>
  <c r="BG43" i="1" s="1"/>
  <c r="BD42" i="1"/>
  <c r="BB43" i="1" s="1"/>
  <c r="AT42" i="1"/>
  <c r="AR43" i="1" s="1"/>
  <c r="AO42" i="1"/>
  <c r="AM43" i="1" s="1"/>
  <c r="AJ42" i="1"/>
  <c r="AH43" i="1" s="1"/>
  <c r="AE42" i="1"/>
  <c r="AC43" i="1" s="1"/>
  <c r="Z42" i="1"/>
  <c r="X43" i="1" s="1"/>
  <c r="BI58" i="1"/>
  <c r="AY41" i="1"/>
  <c r="AW42" i="1" s="1"/>
  <c r="AT41" i="1"/>
  <c r="AR42" i="1" s="1"/>
  <c r="AT40" i="1"/>
  <c r="AR41" i="1" s="1"/>
  <c r="AO58" i="1"/>
  <c r="BI39" i="1"/>
  <c r="BD39" i="1"/>
  <c r="BB40" i="1" s="1"/>
  <c r="AY39" i="1"/>
  <c r="AW40" i="1" s="1"/>
  <c r="AT39" i="1"/>
  <c r="AR40" i="1" s="1"/>
  <c r="AO39" i="1"/>
  <c r="AJ39" i="1"/>
  <c r="AE39" i="1"/>
  <c r="F8" i="1"/>
  <c r="D9" i="1" s="1"/>
  <c r="K8" i="1"/>
  <c r="I9" i="1" s="1"/>
  <c r="P8" i="1"/>
  <c r="EV8" i="1"/>
  <c r="EZ8" i="1" s="1"/>
  <c r="EY8" i="1"/>
  <c r="F9" i="1"/>
  <c r="D10" i="1" s="1"/>
  <c r="K9" i="1"/>
  <c r="I10" i="1" s="1"/>
  <c r="N9" i="1"/>
  <c r="P9" i="1"/>
  <c r="N10" i="1" s="1"/>
  <c r="EY9" i="1"/>
  <c r="F10" i="1"/>
  <c r="D11" i="1" s="1"/>
  <c r="K10" i="1"/>
  <c r="I11" i="1" s="1"/>
  <c r="P10" i="1"/>
  <c r="N11" i="1" s="1"/>
  <c r="S10" i="1"/>
  <c r="U10" i="1"/>
  <c r="S11" i="1" s="1"/>
  <c r="EY10" i="1"/>
  <c r="F11" i="1"/>
  <c r="D12" i="1" s="1"/>
  <c r="K11" i="1"/>
  <c r="I12" i="1" s="1"/>
  <c r="P11" i="1"/>
  <c r="N12" i="1" s="1"/>
  <c r="U11" i="1"/>
  <c r="S12" i="1" s="1"/>
  <c r="EY11" i="1"/>
  <c r="F12" i="1"/>
  <c r="D13" i="1" s="1"/>
  <c r="K12" i="1"/>
  <c r="I13" i="1" s="1"/>
  <c r="P12" i="1"/>
  <c r="N13" i="1" s="1"/>
  <c r="U12" i="1"/>
  <c r="S13" i="1" s="1"/>
  <c r="EY12" i="1"/>
  <c r="F13" i="1"/>
  <c r="D14" i="1" s="1"/>
  <c r="K13" i="1"/>
  <c r="I14" i="1" s="1"/>
  <c r="P13" i="1"/>
  <c r="N14" i="1" s="1"/>
  <c r="U13" i="1"/>
  <c r="S14" i="1" s="1"/>
  <c r="EY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F18" i="1"/>
  <c r="D19" i="1" s="1"/>
  <c r="K18" i="1"/>
  <c r="I19" i="1" s="1"/>
  <c r="P18" i="1"/>
  <c r="N19" i="1" s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 s="1"/>
  <c r="F20" i="1"/>
  <c r="D21" i="1" s="1"/>
  <c r="K20" i="1"/>
  <c r="I21" i="1" s="1"/>
  <c r="P20" i="1"/>
  <c r="N21" i="1" s="1"/>
  <c r="U20" i="1"/>
  <c r="S21" i="1" s="1"/>
  <c r="Z20" i="1"/>
  <c r="X21" i="1" s="1"/>
  <c r="AE20" i="1"/>
  <c r="AC21" i="1" s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F22" i="1"/>
  <c r="D23" i="1" s="1"/>
  <c r="K22" i="1"/>
  <c r="I23" i="1" s="1"/>
  <c r="P22" i="1"/>
  <c r="N23" i="1" s="1"/>
  <c r="U22" i="1"/>
  <c r="Z22" i="1"/>
  <c r="X23" i="1" s="1"/>
  <c r="AE22" i="1"/>
  <c r="AJ22" i="1"/>
  <c r="AH23" i="1" s="1"/>
  <c r="AO22" i="1"/>
  <c r="AM23" i="1" s="1"/>
  <c r="AT22" i="1"/>
  <c r="AR23" i="1" s="1"/>
  <c r="EZ34" i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 s="1"/>
  <c r="AJ27" i="1"/>
  <c r="AH28" i="1" s="1"/>
  <c r="AJ26" i="1"/>
  <c r="AH27" i="1" s="1"/>
  <c r="AJ25" i="1"/>
  <c r="AH26" i="1" s="1"/>
  <c r="AJ24" i="1"/>
  <c r="AH25" i="1" s="1"/>
  <c r="AJ23" i="1"/>
  <c r="AH24" i="1" s="1"/>
  <c r="AE41" i="1"/>
  <c r="AC42" i="1" s="1"/>
  <c r="AE40" i="1"/>
  <c r="AC41" i="1" s="1"/>
  <c r="AE38" i="1"/>
  <c r="AC39" i="1" s="1"/>
  <c r="AE37" i="1"/>
  <c r="AC38" i="1" s="1"/>
  <c r="AE36" i="1"/>
  <c r="AC37" i="1" s="1"/>
  <c r="AE35" i="1"/>
  <c r="AC36" i="1" s="1"/>
  <c r="AE34" i="1"/>
  <c r="AC35" i="1" s="1"/>
  <c r="AE33" i="1"/>
  <c r="AC34" i="1" s="1"/>
  <c r="AE32" i="1"/>
  <c r="AC33" i="1" s="1"/>
  <c r="AE31" i="1"/>
  <c r="AC32" i="1" s="1"/>
  <c r="AE30" i="1"/>
  <c r="AC31" i="1" s="1"/>
  <c r="AE29" i="1"/>
  <c r="AC30" i="1" s="1"/>
  <c r="AE28" i="1"/>
  <c r="AC29" i="1" s="1"/>
  <c r="AE27" i="1"/>
  <c r="AC28" i="1" s="1"/>
  <c r="AE26" i="1"/>
  <c r="AC27" i="1" s="1"/>
  <c r="AE25" i="1"/>
  <c r="AC26" i="1" s="1"/>
  <c r="AE24" i="1"/>
  <c r="AC25" i="1" s="1"/>
  <c r="AE23" i="1"/>
  <c r="AC24" i="1" s="1"/>
  <c r="Z41" i="1"/>
  <c r="X42" i="1" s="1"/>
  <c r="Z40" i="1"/>
  <c r="X41" i="1" s="1"/>
  <c r="Z39" i="1"/>
  <c r="X40" i="1" s="1"/>
  <c r="Z38" i="1"/>
  <c r="X39" i="1" s="1"/>
  <c r="Z37" i="1"/>
  <c r="X38" i="1" s="1"/>
  <c r="Z36" i="1"/>
  <c r="X37" i="1" s="1"/>
  <c r="Z35" i="1"/>
  <c r="X36" i="1" s="1"/>
  <c r="Z34" i="1"/>
  <c r="X35" i="1" s="1"/>
  <c r="Z33" i="1"/>
  <c r="X34" i="1" s="1"/>
  <c r="Z32" i="1"/>
  <c r="X33" i="1" s="1"/>
  <c r="Z31" i="1"/>
  <c r="X32" i="1" s="1"/>
  <c r="Z30" i="1"/>
  <c r="X31" i="1" s="1"/>
  <c r="Z29" i="1"/>
  <c r="X30" i="1" s="1"/>
  <c r="Z28" i="1"/>
  <c r="X29" i="1" s="1"/>
  <c r="Z27" i="1"/>
  <c r="X28" i="1" s="1"/>
  <c r="Z26" i="1"/>
  <c r="X27" i="1" s="1"/>
  <c r="Z25" i="1"/>
  <c r="X26" i="1" s="1"/>
  <c r="Z24" i="1"/>
  <c r="X25" i="1" s="1"/>
  <c r="Z23" i="1"/>
  <c r="X24" i="1" s="1"/>
  <c r="U23" i="1"/>
  <c r="S24" i="1" s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AE58" i="1"/>
  <c r="AT58" i="1"/>
  <c r="EZ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 s="1"/>
  <c r="DV73" i="1"/>
  <c r="DP73" i="1"/>
  <c r="DJ73" i="1"/>
  <c r="CX73" i="1"/>
  <c r="CR73" i="1"/>
  <c r="CL73" i="1"/>
  <c r="CF73" i="1"/>
  <c r="BZ73" i="1"/>
  <c r="BI73" i="1"/>
  <c r="BD73" i="1"/>
  <c r="EZ56" i="1"/>
  <c r="EX57" i="1" s="1"/>
  <c r="EZ9" i="1"/>
  <c r="CL71" i="1"/>
  <c r="CV73" i="1"/>
  <c r="BX73" i="1"/>
  <c r="DV74" i="1"/>
  <c r="DD74" i="1"/>
  <c r="CX74" i="1"/>
  <c r="CR74" i="1"/>
  <c r="CL74" i="1"/>
  <c r="DV75" i="1"/>
  <c r="DD75" i="1"/>
  <c r="CX75" i="1"/>
  <c r="BT72" i="1"/>
  <c r="EZ62" i="1"/>
  <c r="BB71" i="1"/>
  <c r="BF70" i="1"/>
  <c r="DZ71" i="1"/>
  <c r="EV58" i="1"/>
  <c r="EZ58" i="1" s="1"/>
  <c r="EX59" i="1" s="1"/>
  <c r="BD58" i="1"/>
  <c r="CT70" i="1"/>
  <c r="AT72" i="1"/>
  <c r="AV70" i="1"/>
  <c r="EV72" i="1"/>
  <c r="AR71" i="1"/>
  <c r="BV70" i="1"/>
  <c r="CP71" i="1"/>
  <c r="AE70" i="1"/>
  <c r="AO73" i="1"/>
  <c r="BT73" i="1"/>
  <c r="Z73" i="1"/>
  <c r="AH46" i="1"/>
  <c r="B12" i="36" l="1"/>
  <c r="A12" i="36" s="1"/>
  <c r="ET88" i="1"/>
  <c r="Z46" i="22" s="1"/>
  <c r="EX35" i="1"/>
  <c r="EX49" i="1"/>
  <c r="EZ42" i="1"/>
  <c r="EX43" i="1" s="1"/>
  <c r="EZ38" i="1"/>
  <c r="EX39" i="1" s="1"/>
  <c r="EZ30" i="1"/>
  <c r="EX31" i="1" s="1"/>
  <c r="EZ22" i="1"/>
  <c r="EX23" i="1" s="1"/>
  <c r="EZ14" i="1"/>
  <c r="EX15" i="1" s="1"/>
  <c r="EZ27" i="1"/>
  <c r="EX28" i="1" s="1"/>
  <c r="EX16" i="1"/>
  <c r="EX63" i="1"/>
  <c r="EW14" i="1"/>
  <c r="EW9" i="1"/>
  <c r="EZ72" i="1"/>
  <c r="EW24" i="1"/>
  <c r="AC46" i="1"/>
  <c r="EX10" i="1"/>
  <c r="W31" i="22"/>
  <c r="U13" i="37" s="1"/>
  <c r="AQ97" i="1"/>
  <c r="DN70" i="1"/>
  <c r="CJ75" i="1"/>
  <c r="N32" i="22"/>
  <c r="CJ72" i="1"/>
  <c r="CP74" i="1"/>
  <c r="M31" i="22"/>
  <c r="DT74" i="1"/>
  <c r="P31" i="22"/>
  <c r="EW23" i="1"/>
  <c r="AO74" i="1"/>
  <c r="H31" i="22"/>
  <c r="DT70" i="1"/>
  <c r="AC71" i="1"/>
  <c r="CN97" i="1"/>
  <c r="AW70" i="1"/>
  <c r="DX97" i="1"/>
  <c r="EZ51" i="1"/>
  <c r="EX52" i="1" s="1"/>
  <c r="DB76" i="1"/>
  <c r="Q33" i="22"/>
  <c r="CV75" i="1"/>
  <c r="U32" i="22"/>
  <c r="CW110" i="1"/>
  <c r="V31" i="22"/>
  <c r="T13" i="37" s="1"/>
  <c r="O31" i="22"/>
  <c r="R31" i="22"/>
  <c r="EW19" i="1"/>
  <c r="EW18" i="1"/>
  <c r="EW17" i="1"/>
  <c r="EW16" i="1"/>
  <c r="EW13" i="1"/>
  <c r="EW11" i="1"/>
  <c r="AR46" i="1"/>
  <c r="AW46" i="1"/>
  <c r="EZ26" i="1"/>
  <c r="EX27" i="1" s="1"/>
  <c r="CD71" i="1"/>
  <c r="CV71" i="1"/>
  <c r="BA70" i="1"/>
  <c r="AM70" i="1"/>
  <c r="BG71" i="1"/>
  <c r="AM71" i="1"/>
  <c r="AM72" i="1"/>
  <c r="BB72" i="1"/>
  <c r="BR72" i="1"/>
  <c r="CV72" i="1"/>
  <c r="DT72" i="1"/>
  <c r="AM73" i="1"/>
  <c r="H30" i="22"/>
  <c r="CJ110" i="1"/>
  <c r="N30" i="22"/>
  <c r="DH73" i="1"/>
  <c r="O30" i="22"/>
  <c r="EF110" i="1"/>
  <c r="R30" i="22"/>
  <c r="W109" i="1"/>
  <c r="CV70" i="1"/>
  <c r="BP110" i="1"/>
  <c r="W30" i="22"/>
  <c r="DT75" i="1"/>
  <c r="P32" i="22"/>
  <c r="J31" i="22"/>
  <c r="E30" i="22"/>
  <c r="BA97" i="1"/>
  <c r="CV76" i="1"/>
  <c r="U33" i="22"/>
  <c r="CP75" i="1"/>
  <c r="M32" i="22"/>
  <c r="T31" i="22"/>
  <c r="CV74" i="1"/>
  <c r="U31" i="22"/>
  <c r="EW22" i="1"/>
  <c r="W111" i="1"/>
  <c r="E31" i="22"/>
  <c r="BX70" i="1"/>
  <c r="C30" i="22"/>
  <c r="BG70" i="1"/>
  <c r="DT76" i="1"/>
  <c r="P33" i="22"/>
  <c r="DB75" i="1"/>
  <c r="Q32" i="22"/>
  <c r="DT110" i="1"/>
  <c r="I31" i="22"/>
  <c r="CJ111" i="1"/>
  <c r="N31" i="22"/>
  <c r="X31" i="22"/>
  <c r="V30" i="22"/>
  <c r="EW15" i="1"/>
  <c r="EW12" i="1"/>
  <c r="EW10" i="1"/>
  <c r="EZ41" i="1"/>
  <c r="EX42" i="1" s="1"/>
  <c r="CH70" i="1"/>
  <c r="BR71" i="1"/>
  <c r="CZ70" i="1"/>
  <c r="DT71" i="1"/>
  <c r="EF71" i="1"/>
  <c r="AR72" i="1"/>
  <c r="BG72" i="1"/>
  <c r="BX72" i="1"/>
  <c r="DB72" i="1"/>
  <c r="DZ72" i="1"/>
  <c r="BA110" i="1"/>
  <c r="I30" i="22"/>
  <c r="CP73" i="1"/>
  <c r="M30" i="22"/>
  <c r="DN110" i="1"/>
  <c r="X30" i="22"/>
  <c r="EF70" i="1"/>
  <c r="EW20" i="1"/>
  <c r="DN71" i="1"/>
  <c r="AH71" i="1"/>
  <c r="BK70" i="1"/>
  <c r="AW71" i="1"/>
  <c r="G30" i="22"/>
  <c r="D30" i="22"/>
  <c r="K30" i="22"/>
  <c r="CD72" i="1"/>
  <c r="DH72" i="1"/>
  <c r="EF72" i="1"/>
  <c r="BF110" i="1"/>
  <c r="J30" i="22"/>
  <c r="U30" i="22"/>
  <c r="P30" i="22"/>
  <c r="F30" i="22"/>
  <c r="BY110" i="1"/>
  <c r="EW25" i="1"/>
  <c r="EW21" i="1"/>
  <c r="CN70" i="1"/>
  <c r="BX71" i="1"/>
  <c r="DF70" i="1"/>
  <c r="DX70" i="1"/>
  <c r="AQ70" i="1"/>
  <c r="AH72" i="1"/>
  <c r="AW72" i="1"/>
  <c r="BL72" i="1"/>
  <c r="CP72" i="1"/>
  <c r="DN72" i="1"/>
  <c r="T30" i="22"/>
  <c r="Q30" i="22"/>
  <c r="DZ110" i="1"/>
  <c r="S30" i="22"/>
  <c r="AC72" i="1"/>
  <c r="P35" i="22"/>
  <c r="P34" i="22"/>
  <c r="N35" i="22"/>
  <c r="N34" i="22"/>
  <c r="S8" i="37"/>
  <c r="EX9" i="1"/>
  <c r="CD110" i="1"/>
  <c r="CE100" i="1"/>
  <c r="EX11" i="1"/>
  <c r="AG70" i="1"/>
  <c r="EV46" i="1"/>
  <c r="EZ46" i="1" s="1"/>
  <c r="EX47" i="1" s="1"/>
  <c r="EX45" i="1"/>
  <c r="EX41" i="1"/>
  <c r="EZ33" i="1"/>
  <c r="EX34" i="1" s="1"/>
  <c r="EZ31" i="1"/>
  <c r="EX32" i="1" s="1"/>
  <c r="EZ29" i="1"/>
  <c r="EX30" i="1" s="1"/>
  <c r="EZ23" i="1"/>
  <c r="EX24" i="1" s="1"/>
  <c r="EZ21" i="1"/>
  <c r="EX22" i="1" s="1"/>
  <c r="EZ19" i="1"/>
  <c r="EX20" i="1" s="1"/>
  <c r="EZ17" i="1"/>
  <c r="EX18" i="1" s="1"/>
  <c r="EZ13" i="1"/>
  <c r="EX14" i="1" s="1"/>
  <c r="EZ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EZ50" i="1"/>
  <c r="EX51" i="1" s="1"/>
  <c r="EZ32" i="1"/>
  <c r="EZ20" i="1"/>
  <c r="EZ18" i="1"/>
  <c r="EX19" i="1" s="1"/>
  <c r="EZ16" i="1"/>
  <c r="EX17" i="1" s="1"/>
  <c r="EZ37" i="1"/>
  <c r="EX38" i="1" s="1"/>
  <c r="EZ25" i="1"/>
  <c r="EX26" i="1" s="1"/>
  <c r="EX13" i="1"/>
  <c r="EZ57" i="1"/>
  <c r="EX58" i="1" s="1"/>
  <c r="EZ55" i="1"/>
  <c r="EX56" i="1" s="1"/>
  <c r="EZ54" i="1"/>
  <c r="EX55" i="1" s="1"/>
  <c r="EZ53" i="1"/>
  <c r="EX54" i="1" s="1"/>
  <c r="EZ52" i="1"/>
  <c r="EX53" i="1" s="1"/>
  <c r="EZ64" i="1"/>
  <c r="EZ60" i="1"/>
  <c r="EX61" i="1" s="1"/>
  <c r="EZ97" i="1" s="1"/>
  <c r="EZ59" i="1"/>
  <c r="EX60" i="1" s="1"/>
  <c r="BP111" i="1"/>
  <c r="BT74" i="1"/>
  <c r="AT73" i="1"/>
  <c r="AQ110" i="1"/>
  <c r="DH111" i="1"/>
  <c r="DJ74" i="1"/>
  <c r="AE73" i="1"/>
  <c r="AB110" i="1"/>
  <c r="EX12" i="1"/>
  <c r="EZ63" i="1"/>
  <c r="EX64" i="1" s="1"/>
  <c r="AJ46" i="1"/>
  <c r="AH47" i="1" s="1"/>
  <c r="EZ70" i="1"/>
  <c r="X71" i="1"/>
  <c r="EZ71" i="1"/>
  <c r="DB71" i="1"/>
  <c r="W70" i="1"/>
  <c r="CB70" i="1"/>
  <c r="BL71" i="1"/>
  <c r="DH71" i="1"/>
  <c r="CJ71" i="1"/>
  <c r="EX48" i="1"/>
  <c r="EX50" i="1"/>
  <c r="EZ45" i="1"/>
  <c r="EX46" i="1" s="1"/>
  <c r="EX33" i="1"/>
  <c r="EX21" i="1"/>
  <c r="AM74" i="1"/>
  <c r="BI74" i="1"/>
  <c r="BD74" i="1"/>
  <c r="AY74" i="1"/>
  <c r="AT75" i="1"/>
  <c r="AR74" i="1"/>
  <c r="AO75" i="1"/>
  <c r="AJ74" i="1"/>
  <c r="Z74" i="1"/>
  <c r="T12" i="37" l="1"/>
  <c r="AA30" i="22"/>
  <c r="U12" i="37"/>
  <c r="B14" i="36"/>
  <c r="A14" i="36" s="1"/>
  <c r="EP89" i="1"/>
  <c r="B30" i="38"/>
  <c r="EX72" i="1"/>
  <c r="E32" i="22"/>
  <c r="C33" i="22"/>
  <c r="AL111" i="1"/>
  <c r="CD70" i="1"/>
  <c r="W97" i="1"/>
  <c r="F31" i="22"/>
  <c r="AT74" i="1"/>
  <c r="AR75" i="1" s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BX75" i="1"/>
  <c r="T32" i="22"/>
  <c r="EF75" i="1"/>
  <c r="R32" i="22"/>
  <c r="BK109" i="1"/>
  <c r="G32" i="22"/>
  <c r="D32" i="22"/>
  <c r="CH97" i="1"/>
  <c r="K31" i="22"/>
  <c r="DN75" i="1"/>
  <c r="X32" i="22"/>
  <c r="CQ109" i="1"/>
  <c r="AW109" i="1"/>
  <c r="AR70" i="1"/>
  <c r="DH70" i="1"/>
  <c r="CP70" i="1"/>
  <c r="H32" i="22"/>
  <c r="DT111" i="1"/>
  <c r="DH75" i="1"/>
  <c r="O32" i="22"/>
  <c r="AA32" i="22" s="1"/>
  <c r="W32" i="22"/>
  <c r="G31" i="22"/>
  <c r="CD75" i="1"/>
  <c r="V32" i="22"/>
  <c r="T14" i="37" s="1"/>
  <c r="AH70" i="1"/>
  <c r="H33" i="22"/>
  <c r="I32" i="22"/>
  <c r="DF97" i="1"/>
  <c r="CZ97" i="1"/>
  <c r="S32" i="22"/>
  <c r="AB109" i="1"/>
  <c r="DH109" i="1"/>
  <c r="BL70" i="1"/>
  <c r="DL97" i="1"/>
  <c r="DP97" i="1" s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L30" i="22"/>
  <c r="AB30" i="22" s="1"/>
  <c r="P36" i="22"/>
  <c r="Q35" i="22"/>
  <c r="Q34" i="22"/>
  <c r="S9" i="37"/>
  <c r="BR75" i="1"/>
  <c r="DP75" i="1"/>
  <c r="BD75" i="1"/>
  <c r="BB75" i="1"/>
  <c r="EB75" i="1"/>
  <c r="DZ75" i="1"/>
  <c r="EV70" i="1"/>
  <c r="AE74" i="1"/>
  <c r="AB111" i="1"/>
  <c r="BN74" i="1"/>
  <c r="BK111" i="1"/>
  <c r="EX71" i="1"/>
  <c r="EV97" i="1" s="1"/>
  <c r="AH74" i="1"/>
  <c r="AM75" i="1"/>
  <c r="BG74" i="1"/>
  <c r="AW74" i="1"/>
  <c r="BI75" i="1"/>
  <c r="BD76" i="1"/>
  <c r="AY75" i="1"/>
  <c r="AO76" i="1"/>
  <c r="AJ75" i="1"/>
  <c r="Z75" i="1"/>
  <c r="U14" i="37" l="1"/>
  <c r="B31" i="38"/>
  <c r="B15" i="36"/>
  <c r="ET89" i="1"/>
  <c r="Z47" i="22" s="1"/>
  <c r="EZ74" i="1"/>
  <c r="X76" i="1"/>
  <c r="G33" i="22"/>
  <c r="BF111" i="1"/>
  <c r="AE75" i="1"/>
  <c r="AC75" i="1"/>
  <c r="F32" i="22"/>
  <c r="H34" i="22"/>
  <c r="I34" i="22"/>
  <c r="I33" i="22"/>
  <c r="AC30" i="22"/>
  <c r="C32" i="22"/>
  <c r="D33" i="22"/>
  <c r="DN76" i="1"/>
  <c r="X33" i="22"/>
  <c r="C34" i="22"/>
  <c r="J33" i="22"/>
  <c r="AG111" i="1"/>
  <c r="BN75" i="1"/>
  <c r="K32" i="22"/>
  <c r="B16" i="36" s="1"/>
  <c r="A16" i="36" s="1"/>
  <c r="E33" i="22"/>
  <c r="AW111" i="1"/>
  <c r="S34" i="22"/>
  <c r="DZ76" i="1"/>
  <c r="S33" i="22"/>
  <c r="L31" i="22"/>
  <c r="AB31" i="22" s="1"/>
  <c r="EX70" i="1"/>
  <c r="EY109" i="1"/>
  <c r="X35" i="22"/>
  <c r="X34" i="22"/>
  <c r="S35" i="22"/>
  <c r="DV80" i="1"/>
  <c r="C10" i="39"/>
  <c r="W34" i="22"/>
  <c r="S10" i="37"/>
  <c r="BL75" i="1"/>
  <c r="BL76" i="1"/>
  <c r="AH75" i="1"/>
  <c r="AW75" i="1"/>
  <c r="BI76" i="1"/>
  <c r="BD77" i="1"/>
  <c r="BB76" i="1"/>
  <c r="AY76" i="1"/>
  <c r="AR76" i="1"/>
  <c r="AT77" i="1"/>
  <c r="AM76" i="1"/>
  <c r="AO77" i="1"/>
  <c r="H35" i="22" s="1"/>
  <c r="AJ76" i="1"/>
  <c r="X75" i="1"/>
  <c r="Z76" i="1"/>
  <c r="U15" i="37" l="1"/>
  <c r="EP90" i="1"/>
  <c r="B32" i="38"/>
  <c r="AC76" i="1"/>
  <c r="BN76" i="1"/>
  <c r="K33" i="22"/>
  <c r="B17" i="36" s="1"/>
  <c r="J34" i="22"/>
  <c r="L32" i="22"/>
  <c r="E34" i="22"/>
  <c r="D34" i="22"/>
  <c r="G34" i="22"/>
  <c r="EV74" i="1"/>
  <c r="U16" i="37"/>
  <c r="AE76" i="1"/>
  <c r="F33" i="22"/>
  <c r="B33" i="38" s="1"/>
  <c r="C36" i="22"/>
  <c r="C35" i="22"/>
  <c r="I35" i="22"/>
  <c r="X36" i="22"/>
  <c r="S36" i="22"/>
  <c r="DR81" i="1"/>
  <c r="DV81" i="1" s="1"/>
  <c r="P38" i="22"/>
  <c r="W35" i="22"/>
  <c r="U17" i="37" s="1"/>
  <c r="S11" i="37"/>
  <c r="H36" i="22"/>
  <c r="AW76" i="1"/>
  <c r="BG76" i="1"/>
  <c r="AM77" i="1"/>
  <c r="BI77" i="1"/>
  <c r="J35" i="22" s="1"/>
  <c r="BB77" i="1"/>
  <c r="AY77" i="1"/>
  <c r="D35" i="22" s="1"/>
  <c r="AH76" i="1"/>
  <c r="AJ77" i="1"/>
  <c r="Z77" i="1"/>
  <c r="ET90" i="1" l="1"/>
  <c r="Z48" i="22" s="1"/>
  <c r="L33" i="22"/>
  <c r="AB33" i="22" s="1"/>
  <c r="AC32" i="22"/>
  <c r="AB32" i="22"/>
  <c r="Q36" i="22"/>
  <c r="C11" i="39" s="1"/>
  <c r="DD80" i="1"/>
  <c r="CZ81" i="1" s="1"/>
  <c r="DD81" i="1" s="1"/>
  <c r="EZ76" i="1"/>
  <c r="F34" i="22"/>
  <c r="B34" i="38" s="1"/>
  <c r="K34" i="22"/>
  <c r="B18" i="36" s="1"/>
  <c r="I36" i="22"/>
  <c r="G35" i="22"/>
  <c r="DP80" i="1"/>
  <c r="C18" i="39"/>
  <c r="E35" i="22"/>
  <c r="DR82" i="1"/>
  <c r="DV82" i="1" s="1"/>
  <c r="P39" i="22"/>
  <c r="W36" i="22"/>
  <c r="S12" i="37"/>
  <c r="X77" i="1"/>
  <c r="C13" i="39"/>
  <c r="AH77" i="1"/>
  <c r="BG77" i="1"/>
  <c r="AW77" i="1"/>
  <c r="EP91" i="1" l="1"/>
  <c r="U18" i="37"/>
  <c r="C17" i="39"/>
  <c r="D36" i="22"/>
  <c r="J36" i="22"/>
  <c r="Q38" i="22"/>
  <c r="L34" i="22"/>
  <c r="AB34" i="22" s="1"/>
  <c r="BN77" i="1"/>
  <c r="BL77" i="1"/>
  <c r="AE77" i="1"/>
  <c r="AC77" i="1"/>
  <c r="DL81" i="1"/>
  <c r="DP81" i="1" s="1"/>
  <c r="X38" i="22"/>
  <c r="DR83" i="1"/>
  <c r="DV83" i="1" s="1"/>
  <c r="P40" i="22"/>
  <c r="CZ82" i="1"/>
  <c r="DD82" i="1" s="1"/>
  <c r="Q39" i="22"/>
  <c r="U19" i="37"/>
  <c r="BT80" i="1"/>
  <c r="S13" i="37"/>
  <c r="ET91" i="1" l="1"/>
  <c r="Z49" i="22" s="1"/>
  <c r="E36" i="22"/>
  <c r="D37" i="22"/>
  <c r="L37" i="22" s="1"/>
  <c r="G36" i="22"/>
  <c r="EB80" i="1"/>
  <c r="S38" i="22" s="1"/>
  <c r="B22" i="36" s="1"/>
  <c r="F35" i="22"/>
  <c r="B35" i="38" s="1"/>
  <c r="F36" i="22"/>
  <c r="K36" i="22"/>
  <c r="B20" i="36" s="1"/>
  <c r="K35" i="22"/>
  <c r="B19" i="36" s="1"/>
  <c r="DL82" i="1"/>
  <c r="DP82" i="1" s="1"/>
  <c r="X39" i="22"/>
  <c r="DR84" i="1"/>
  <c r="DV84" i="1" s="1"/>
  <c r="P41" i="22"/>
  <c r="CZ83" i="1"/>
  <c r="DD83" i="1" s="1"/>
  <c r="Q40" i="22"/>
  <c r="BP81" i="1"/>
  <c r="BT81" i="1" s="1"/>
  <c r="W38" i="22"/>
  <c r="U20" i="37" s="1"/>
  <c r="S14" i="37"/>
  <c r="AB37" i="22" l="1"/>
  <c r="B36" i="38"/>
  <c r="EP92" i="1"/>
  <c r="DX81" i="1"/>
  <c r="EB81" i="1" s="1"/>
  <c r="DX82" i="1" s="1"/>
  <c r="EB82" i="1" s="1"/>
  <c r="L35" i="22"/>
  <c r="AB35" i="22" s="1"/>
  <c r="L36" i="22"/>
  <c r="AB36" i="22" s="1"/>
  <c r="C21" i="39" s="1"/>
  <c r="DL83" i="1"/>
  <c r="DP83" i="1" s="1"/>
  <c r="X40" i="22"/>
  <c r="DR85" i="1"/>
  <c r="DV85" i="1" s="1"/>
  <c r="P42" i="22"/>
  <c r="CZ84" i="1"/>
  <c r="DD84" i="1" s="1"/>
  <c r="Q41" i="22"/>
  <c r="W39" i="22"/>
  <c r="BP82" i="1"/>
  <c r="BT82" i="1" s="1"/>
  <c r="ET92" i="1" l="1"/>
  <c r="Z50" i="22" s="1"/>
  <c r="S39" i="22"/>
  <c r="DL84" i="1"/>
  <c r="DP84" i="1" s="1"/>
  <c r="X41" i="22"/>
  <c r="DX83" i="1"/>
  <c r="EB83" i="1" s="1"/>
  <c r="S40" i="22"/>
  <c r="B24" i="36" s="1"/>
  <c r="DR86" i="1"/>
  <c r="DV86" i="1" s="1"/>
  <c r="P43" i="22"/>
  <c r="CZ85" i="1"/>
  <c r="DD85" i="1" s="1"/>
  <c r="Q42" i="22"/>
  <c r="BP83" i="1"/>
  <c r="BT83" i="1" s="1"/>
  <c r="W40" i="22"/>
  <c r="U21" i="37" l="1"/>
  <c r="B23" i="36"/>
  <c r="U22" i="37"/>
  <c r="EP93" i="1"/>
  <c r="DL85" i="1"/>
  <c r="DP85" i="1" s="1"/>
  <c r="X42" i="22"/>
  <c r="DX84" i="1"/>
  <c r="EB84" i="1" s="1"/>
  <c r="S41" i="22"/>
  <c r="B25" i="36" s="1"/>
  <c r="DR87" i="1"/>
  <c r="DV87" i="1" s="1"/>
  <c r="P44" i="22"/>
  <c r="CZ86" i="1"/>
  <c r="DD86" i="1" s="1"/>
  <c r="Q43" i="22"/>
  <c r="W41" i="22"/>
  <c r="BP84" i="1"/>
  <c r="BT84" i="1" s="1"/>
  <c r="U23" i="37" l="1"/>
  <c r="ET93" i="1"/>
  <c r="Z51" i="22" s="1"/>
  <c r="DL86" i="1"/>
  <c r="DP86" i="1" s="1"/>
  <c r="X43" i="22"/>
  <c r="DX85" i="1"/>
  <c r="EB85" i="1" s="1"/>
  <c r="S42" i="22"/>
  <c r="B26" i="36" s="1"/>
  <c r="DR88" i="1"/>
  <c r="DV88" i="1" s="1"/>
  <c r="P45" i="22"/>
  <c r="CZ87" i="1"/>
  <c r="DD87" i="1" s="1"/>
  <c r="Q44" i="22"/>
  <c r="W42" i="22"/>
  <c r="BP85" i="1"/>
  <c r="BT85" i="1" s="1"/>
  <c r="U24" i="37" l="1"/>
  <c r="EP94" i="1"/>
  <c r="DL87" i="1"/>
  <c r="DP87" i="1" s="1"/>
  <c r="X44" i="22"/>
  <c r="DX86" i="1"/>
  <c r="EB86" i="1" s="1"/>
  <c r="S43" i="22"/>
  <c r="B27" i="36" s="1"/>
  <c r="DR89" i="1"/>
  <c r="DV89" i="1" s="1"/>
  <c r="P46" i="22"/>
  <c r="CZ88" i="1"/>
  <c r="DD88" i="1" s="1"/>
  <c r="Q45" i="22"/>
  <c r="W43" i="22"/>
  <c r="BP86" i="1"/>
  <c r="BT86" i="1" s="1"/>
  <c r="U25" i="37" l="1"/>
  <c r="ET94" i="1"/>
  <c r="Z52" i="22" s="1"/>
  <c r="DL88" i="1"/>
  <c r="DP88" i="1" s="1"/>
  <c r="X45" i="22"/>
  <c r="DX87" i="1"/>
  <c r="EB87" i="1" s="1"/>
  <c r="S44" i="22"/>
  <c r="B28" i="36" s="1"/>
  <c r="DR90" i="1"/>
  <c r="DV90" i="1" s="1"/>
  <c r="P47" i="22"/>
  <c r="CZ89" i="1"/>
  <c r="DD89" i="1" s="1"/>
  <c r="Q46" i="22"/>
  <c r="W44" i="22"/>
  <c r="BP87" i="1"/>
  <c r="BT87" i="1" s="1"/>
  <c r="U26" i="37" l="1"/>
  <c r="EP95" i="1"/>
  <c r="DL89" i="1"/>
  <c r="DP89" i="1" s="1"/>
  <c r="X46" i="22"/>
  <c r="DX88" i="1"/>
  <c r="EB88" i="1" s="1"/>
  <c r="S45" i="22"/>
  <c r="B29" i="36" s="1"/>
  <c r="DR91" i="1"/>
  <c r="DV91" i="1" s="1"/>
  <c r="P48" i="22"/>
  <c r="CZ90" i="1"/>
  <c r="DD90" i="1" s="1"/>
  <c r="Q47" i="22"/>
  <c r="W45" i="22"/>
  <c r="BP88" i="1"/>
  <c r="BT88" i="1" s="1"/>
  <c r="U27" i="37" l="1"/>
  <c r="ET95" i="1"/>
  <c r="Z53" i="22" s="1"/>
  <c r="DL90" i="1"/>
  <c r="DP90" i="1" s="1"/>
  <c r="X47" i="22"/>
  <c r="DX89" i="1"/>
  <c r="EB89" i="1" s="1"/>
  <c r="S46" i="22"/>
  <c r="B30" i="36" s="1"/>
  <c r="DR92" i="1"/>
  <c r="DV92" i="1" s="1"/>
  <c r="P49" i="22"/>
  <c r="CZ91" i="1"/>
  <c r="DD91" i="1" s="1"/>
  <c r="Q48" i="22"/>
  <c r="W46" i="22"/>
  <c r="BP89" i="1"/>
  <c r="BT89" i="1" s="1"/>
  <c r="U28" i="37" l="1"/>
  <c r="EP96" i="1"/>
  <c r="DL91" i="1"/>
  <c r="DP91" i="1" s="1"/>
  <c r="X48" i="22"/>
  <c r="DX90" i="1"/>
  <c r="EB90" i="1" s="1"/>
  <c r="S47" i="22"/>
  <c r="B31" i="36" s="1"/>
  <c r="DR93" i="1"/>
  <c r="DV93" i="1" s="1"/>
  <c r="P50" i="22"/>
  <c r="CZ92" i="1"/>
  <c r="DD92" i="1" s="1"/>
  <c r="Q49" i="22"/>
  <c r="W47" i="22"/>
  <c r="BP90" i="1"/>
  <c r="BT90" i="1" s="1"/>
  <c r="U29" i="37" l="1"/>
  <c r="ET96" i="1"/>
  <c r="Z54" i="22" s="1"/>
  <c r="DL92" i="1"/>
  <c r="DP92" i="1" s="1"/>
  <c r="X49" i="22"/>
  <c r="DX91" i="1"/>
  <c r="EB91" i="1" s="1"/>
  <c r="S48" i="22"/>
  <c r="B32" i="36" s="1"/>
  <c r="DR94" i="1"/>
  <c r="DV94" i="1" s="1"/>
  <c r="P51" i="22"/>
  <c r="CZ93" i="1"/>
  <c r="DD93" i="1" s="1"/>
  <c r="Q50" i="22"/>
  <c r="W48" i="22"/>
  <c r="BP91" i="1"/>
  <c r="BT91" i="1" s="1"/>
  <c r="U30" i="37" l="1"/>
  <c r="DL93" i="1"/>
  <c r="DP93" i="1" s="1"/>
  <c r="X50" i="22"/>
  <c r="DX92" i="1"/>
  <c r="EB92" i="1" s="1"/>
  <c r="S49" i="22"/>
  <c r="B33" i="36" s="1"/>
  <c r="DR95" i="1"/>
  <c r="DV95" i="1" s="1"/>
  <c r="P52" i="22"/>
  <c r="CZ94" i="1"/>
  <c r="DD94" i="1" s="1"/>
  <c r="Q51" i="22"/>
  <c r="W49" i="22"/>
  <c r="BP92" i="1"/>
  <c r="BT92" i="1" s="1"/>
  <c r="U31" i="37" l="1"/>
  <c r="DL94" i="1"/>
  <c r="DP94" i="1" s="1"/>
  <c r="X51" i="22"/>
  <c r="DX93" i="1"/>
  <c r="EB93" i="1" s="1"/>
  <c r="S50" i="22"/>
  <c r="B34" i="36" s="1"/>
  <c r="DR96" i="1"/>
  <c r="DV96" i="1" s="1"/>
  <c r="P53" i="22"/>
  <c r="CZ95" i="1"/>
  <c r="DD95" i="1" s="1"/>
  <c r="Q52" i="22"/>
  <c r="W50" i="22"/>
  <c r="BP93" i="1"/>
  <c r="BT93" i="1" s="1"/>
  <c r="U32" i="37" l="1"/>
  <c r="DL95" i="1"/>
  <c r="DP95" i="1" s="1"/>
  <c r="X52" i="22"/>
  <c r="DX94" i="1"/>
  <c r="EB94" i="1" s="1"/>
  <c r="S51" i="22"/>
  <c r="B35" i="36" s="1"/>
  <c r="CZ96" i="1"/>
  <c r="DD96" i="1" s="1"/>
  <c r="Q53" i="22"/>
  <c r="W51" i="22"/>
  <c r="BP94" i="1"/>
  <c r="BT94" i="1" s="1"/>
  <c r="U33" i="37" l="1"/>
  <c r="DL96" i="1"/>
  <c r="DP96" i="1" s="1"/>
  <c r="X53" i="22"/>
  <c r="DX95" i="1"/>
  <c r="EB95" i="1" s="1"/>
  <c r="S52" i="22"/>
  <c r="B36" i="36" s="1"/>
  <c r="W52" i="22"/>
  <c r="BP95" i="1"/>
  <c r="BT95" i="1" s="1"/>
  <c r="U34" i="37" l="1"/>
  <c r="DX96" i="1"/>
  <c r="EB96" i="1" s="1"/>
  <c r="S53" i="22"/>
  <c r="B37" i="36" s="1"/>
  <c r="W53" i="22"/>
  <c r="BP96" i="1"/>
  <c r="BT96" i="1" s="1"/>
  <c r="U35" i="37" l="1"/>
  <c r="DJ75" i="1"/>
  <c r="DH76" i="1" l="1"/>
  <c r="O33" i="22"/>
  <c r="O34" i="22"/>
  <c r="O35" i="22" l="1"/>
  <c r="O36" i="22" l="1"/>
  <c r="CF75" i="1" l="1"/>
  <c r="DJ80" i="1" l="1"/>
  <c r="CD76" i="1"/>
  <c r="V33" i="22"/>
  <c r="V34" i="22"/>
  <c r="T15" i="37" l="1"/>
  <c r="S15" i="37" s="1"/>
  <c r="O38" i="22"/>
  <c r="C9" i="39" s="1"/>
  <c r="DF81" i="1"/>
  <c r="DJ81" i="1" s="1"/>
  <c r="DF82" i="1" s="1"/>
  <c r="DJ82" i="1" s="1"/>
  <c r="O39" i="22" l="1"/>
  <c r="DF83" i="1"/>
  <c r="DJ83" i="1" s="1"/>
  <c r="O40" i="22"/>
  <c r="V35" i="22"/>
  <c r="DF84" i="1" l="1"/>
  <c r="DJ84" i="1" s="1"/>
  <c r="O41" i="22"/>
  <c r="DF85" i="1" l="1"/>
  <c r="DJ85" i="1" s="1"/>
  <c r="O42" i="22"/>
  <c r="DD73" i="1"/>
  <c r="EZ73" i="1" s="1"/>
  <c r="EV73" i="1"/>
  <c r="DB73" i="1"/>
  <c r="DB74" i="1" l="1"/>
  <c r="EX74" i="1" s="1"/>
  <c r="Q31" i="22"/>
  <c r="AA31" i="22" s="1"/>
  <c r="DF86" i="1"/>
  <c r="DJ86" i="1" s="1"/>
  <c r="O43" i="22"/>
  <c r="EX73" i="1"/>
  <c r="DC110" i="1"/>
  <c r="EH75" i="1"/>
  <c r="DC111" i="1" l="1"/>
  <c r="EF76" i="1"/>
  <c r="R33" i="22"/>
  <c r="EY110" i="1"/>
  <c r="A15" i="36"/>
  <c r="AC31" i="22"/>
  <c r="DF87" i="1"/>
  <c r="DJ87" i="1" s="1"/>
  <c r="O44" i="22"/>
  <c r="R34" i="22"/>
  <c r="EY111" i="1"/>
  <c r="DF88" i="1" l="1"/>
  <c r="DJ88" i="1" s="1"/>
  <c r="O45" i="22"/>
  <c r="R35" i="22" l="1"/>
  <c r="DF89" i="1"/>
  <c r="DJ89" i="1" s="1"/>
  <c r="O46" i="22"/>
  <c r="R36" i="22" l="1"/>
  <c r="DF90" i="1"/>
  <c r="DJ90" i="1" s="1"/>
  <c r="O47" i="22"/>
  <c r="C12" i="39" l="1"/>
  <c r="DF91" i="1"/>
  <c r="DJ91" i="1" s="1"/>
  <c r="O48" i="22"/>
  <c r="DF92" i="1" l="1"/>
  <c r="DJ92" i="1" s="1"/>
  <c r="O49" i="22"/>
  <c r="EX75" i="1"/>
  <c r="BZ75" i="1"/>
  <c r="EZ75" i="1" s="1"/>
  <c r="EH80" i="1" l="1"/>
  <c r="R38" i="22" s="1"/>
  <c r="BX76" i="1"/>
  <c r="T33" i="22"/>
  <c r="AA33" i="22" s="1"/>
  <c r="DF93" i="1"/>
  <c r="DJ93" i="1" s="1"/>
  <c r="O50" i="22"/>
  <c r="T34" i="22"/>
  <c r="ED81" i="1" l="1"/>
  <c r="EH81" i="1" s="1"/>
  <c r="ED82" i="1" s="1"/>
  <c r="A17" i="36"/>
  <c r="AC33" i="22"/>
  <c r="DF94" i="1"/>
  <c r="DJ94" i="1" s="1"/>
  <c r="O51" i="22"/>
  <c r="EV75" i="1"/>
  <c r="EH82" i="1" l="1"/>
  <c r="R39" i="22"/>
  <c r="DF95" i="1"/>
  <c r="DJ95" i="1" s="1"/>
  <c r="O52" i="22"/>
  <c r="T35" i="22"/>
  <c r="ED83" i="1" l="1"/>
  <c r="R40" i="22"/>
  <c r="DF96" i="1"/>
  <c r="DJ96" i="1" s="1"/>
  <c r="O53" i="22"/>
  <c r="EH83" i="1" l="1"/>
  <c r="T36" i="22"/>
  <c r="R41" i="22" l="1"/>
  <c r="ED84" i="1"/>
  <c r="C14" i="39"/>
  <c r="EH84" i="1" l="1"/>
  <c r="BZ80" i="1"/>
  <c r="M34" i="22"/>
  <c r="BV81" i="1" l="1"/>
  <c r="BZ81" i="1" s="1"/>
  <c r="ED85" i="1"/>
  <c r="R42" i="22"/>
  <c r="T38" i="22"/>
  <c r="T16" i="37"/>
  <c r="S16" i="37" s="1"/>
  <c r="EX77" i="1"/>
  <c r="EH85" i="1" l="1"/>
  <c r="BV82" i="1"/>
  <c r="BZ82" i="1" s="1"/>
  <c r="T39" i="22"/>
  <c r="M35" i="22"/>
  <c r="T17" i="37"/>
  <c r="S17" i="37" s="1"/>
  <c r="T40" i="22" l="1"/>
  <c r="BV83" i="1"/>
  <c r="BZ83" i="1" s="1"/>
  <c r="BV84" i="1" s="1"/>
  <c r="ED86" i="1"/>
  <c r="R43" i="22"/>
  <c r="M36" i="22"/>
  <c r="EH86" i="1" l="1"/>
  <c r="T41" i="22"/>
  <c r="BZ84" i="1"/>
  <c r="BV85" i="1" l="1"/>
  <c r="BZ85" i="1" s="1"/>
  <c r="ED87" i="1"/>
  <c r="R44" i="22"/>
  <c r="C7" i="39"/>
  <c r="CR80" i="1"/>
  <c r="M38" i="22" s="1"/>
  <c r="T42" i="22"/>
  <c r="BV86" i="1" l="1"/>
  <c r="BZ86" i="1" s="1"/>
  <c r="EH87" i="1"/>
  <c r="CN81" i="1"/>
  <c r="T43" i="22"/>
  <c r="BV87" i="1" l="1"/>
  <c r="BZ87" i="1" s="1"/>
  <c r="R45" i="22"/>
  <c r="ED88" i="1"/>
  <c r="CR81" i="1"/>
  <c r="CN82" i="1" s="1"/>
  <c r="T44" i="22"/>
  <c r="EX76" i="1"/>
  <c r="BV88" i="1" l="1"/>
  <c r="BZ88" i="1" s="1"/>
  <c r="EH88" i="1"/>
  <c r="CR82" i="1"/>
  <c r="CN83" i="1" s="1"/>
  <c r="CR83" i="1" s="1"/>
  <c r="M39" i="22"/>
  <c r="T45" i="22"/>
  <c r="U34" i="22"/>
  <c r="AA34" i="22" s="1"/>
  <c r="BV89" i="1" l="1"/>
  <c r="BZ89" i="1" s="1"/>
  <c r="ED89" i="1"/>
  <c r="R46" i="22"/>
  <c r="M41" i="22"/>
  <c r="CN84" i="1"/>
  <c r="CR84" i="1" s="1"/>
  <c r="M40" i="22"/>
  <c r="T46" i="22"/>
  <c r="U35" i="22"/>
  <c r="AA35" i="22" s="1"/>
  <c r="EZ77" i="1"/>
  <c r="V17" i="37"/>
  <c r="V16" i="37"/>
  <c r="U36" i="22"/>
  <c r="AC34" i="22" l="1"/>
  <c r="A18" i="36"/>
  <c r="AC35" i="22"/>
  <c r="A19" i="36"/>
  <c r="BV90" i="1"/>
  <c r="EH89" i="1"/>
  <c r="M42" i="22"/>
  <c r="CN85" i="1"/>
  <c r="CR85" i="1" s="1"/>
  <c r="BZ90" i="1"/>
  <c r="T47" i="22"/>
  <c r="V18" i="37"/>
  <c r="BV91" i="1" l="1"/>
  <c r="BZ91" i="1" s="1"/>
  <c r="R47" i="22"/>
  <c r="ED90" i="1"/>
  <c r="C15" i="39"/>
  <c r="CN86" i="1"/>
  <c r="CR86" i="1" s="1"/>
  <c r="M43" i="22"/>
  <c r="T48" i="22"/>
  <c r="V19" i="37"/>
  <c r="BV92" i="1" l="1"/>
  <c r="BZ92" i="1" s="1"/>
  <c r="EH90" i="1"/>
  <c r="M44" i="22"/>
  <c r="CN87" i="1"/>
  <c r="CR87" i="1" s="1"/>
  <c r="T49" i="22"/>
  <c r="V20" i="37"/>
  <c r="CX80" i="1" l="1"/>
  <c r="U38" i="22" s="1"/>
  <c r="ED91" i="1"/>
  <c r="R48" i="22"/>
  <c r="BV93" i="1"/>
  <c r="BZ93" i="1" s="1"/>
  <c r="CN88" i="1"/>
  <c r="CR88" i="1" s="1"/>
  <c r="M45" i="22"/>
  <c r="T50" i="22"/>
  <c r="V21" i="37"/>
  <c r="CT81" i="1" l="1"/>
  <c r="CX81" i="1" s="1"/>
  <c r="CT82" i="1" s="1"/>
  <c r="BV94" i="1"/>
  <c r="BZ94" i="1" s="1"/>
  <c r="EH91" i="1"/>
  <c r="M46" i="22"/>
  <c r="CN89" i="1"/>
  <c r="CR89" i="1" s="1"/>
  <c r="T51" i="22"/>
  <c r="V22" i="37"/>
  <c r="BV95" i="1" l="1"/>
  <c r="BZ95" i="1" s="1"/>
  <c r="R49" i="22"/>
  <c r="ED92" i="1"/>
  <c r="CX82" i="1"/>
  <c r="CT83" i="1" s="1"/>
  <c r="U39" i="22"/>
  <c r="CN90" i="1"/>
  <c r="CR90" i="1" s="1"/>
  <c r="M47" i="22"/>
  <c r="T52" i="22"/>
  <c r="V23" i="37"/>
  <c r="BV96" i="1" l="1"/>
  <c r="BZ96" i="1" s="1"/>
  <c r="EH92" i="1"/>
  <c r="CX83" i="1"/>
  <c r="CT84" i="1" s="1"/>
  <c r="U40" i="22"/>
  <c r="CN91" i="1"/>
  <c r="CR91" i="1" s="1"/>
  <c r="M48" i="22"/>
  <c r="T53" i="22"/>
  <c r="V24" i="37"/>
  <c r="ED93" i="1" l="1"/>
  <c r="R50" i="22"/>
  <c r="CX84" i="1"/>
  <c r="CT85" i="1" s="1"/>
  <c r="U41" i="22"/>
  <c r="M49" i="22"/>
  <c r="CN92" i="1"/>
  <c r="CR92" i="1" s="1"/>
  <c r="V25" i="37"/>
  <c r="EH93" i="1" l="1"/>
  <c r="CX85" i="1"/>
  <c r="CT86" i="1" s="1"/>
  <c r="U42" i="22"/>
  <c r="CN93" i="1"/>
  <c r="CR93" i="1" s="1"/>
  <c r="M50" i="22"/>
  <c r="V26" i="37"/>
  <c r="R51" i="22" l="1"/>
  <c r="ED94" i="1"/>
  <c r="CX86" i="1"/>
  <c r="CT87" i="1" s="1"/>
  <c r="U43" i="22"/>
  <c r="CN94" i="1"/>
  <c r="CR94" i="1" s="1"/>
  <c r="M51" i="22"/>
  <c r="V27" i="37"/>
  <c r="EH94" i="1" l="1"/>
  <c r="CX87" i="1"/>
  <c r="CT88" i="1" s="1"/>
  <c r="U44" i="22"/>
  <c r="CN95" i="1"/>
  <c r="CR95" i="1" s="1"/>
  <c r="M52" i="22"/>
  <c r="V28" i="37"/>
  <c r="R52" i="22" l="1"/>
  <c r="ED95" i="1"/>
  <c r="CX88" i="1"/>
  <c r="CT89" i="1" s="1"/>
  <c r="U45" i="22"/>
  <c r="CN96" i="1"/>
  <c r="CR96" i="1" s="1"/>
  <c r="M53" i="22"/>
  <c r="V29" i="37"/>
  <c r="EH95" i="1" l="1"/>
  <c r="CX89" i="1"/>
  <c r="CT90" i="1" s="1"/>
  <c r="U46" i="22"/>
  <c r="V30" i="37"/>
  <c r="ED96" i="1" l="1"/>
  <c r="R53" i="22"/>
  <c r="CX90" i="1"/>
  <c r="CT91" i="1" s="1"/>
  <c r="U47" i="22"/>
  <c r="V31" i="37"/>
  <c r="EH96" i="1" l="1"/>
  <c r="CX91" i="1"/>
  <c r="CT92" i="1" s="1"/>
  <c r="U48" i="22"/>
  <c r="V32" i="37"/>
  <c r="CX92" i="1" l="1"/>
  <c r="CT93" i="1" s="1"/>
  <c r="U49" i="22"/>
  <c r="V33" i="37"/>
  <c r="CX93" i="1" l="1"/>
  <c r="CT94" i="1" s="1"/>
  <c r="U50" i="22"/>
  <c r="V34" i="37"/>
  <c r="CX94" i="1" l="1"/>
  <c r="CT95" i="1" s="1"/>
  <c r="U51" i="22"/>
  <c r="V35" i="37"/>
  <c r="CX95" i="1" l="1"/>
  <c r="CT96" i="1" s="1"/>
  <c r="U52" i="22"/>
  <c r="CX96" i="1" l="1"/>
  <c r="U53" i="22"/>
  <c r="N36" i="22"/>
  <c r="C8" i="39" l="1"/>
  <c r="CL80" i="1" l="1"/>
  <c r="CH81" i="1" s="1"/>
  <c r="N38" i="22" l="1"/>
  <c r="CL81" i="1"/>
  <c r="N39" i="22" s="1"/>
  <c r="CH82" i="1" l="1"/>
  <c r="CL82" i="1" s="1"/>
  <c r="N40" i="22" s="1"/>
  <c r="CH83" i="1" l="1"/>
  <c r="CL83" i="1" s="1"/>
  <c r="CH84" i="1" s="1"/>
  <c r="N41" i="22" l="1"/>
  <c r="CL84" i="1"/>
  <c r="CH85" i="1" s="1"/>
  <c r="N42" i="22" l="1"/>
  <c r="CL85" i="1"/>
  <c r="N43" i="22" s="1"/>
  <c r="CH86" i="1" l="1"/>
  <c r="CL86" i="1" s="1"/>
  <c r="CH87" i="1" s="1"/>
  <c r="N44" i="22" l="1"/>
  <c r="CL87" i="1"/>
  <c r="CH88" i="1" s="1"/>
  <c r="N45" i="22" l="1"/>
  <c r="CL88" i="1"/>
  <c r="CH89" i="1" s="1"/>
  <c r="N46" i="22" l="1"/>
  <c r="CL89" i="1"/>
  <c r="N47" i="22" s="1"/>
  <c r="CH90" i="1" l="1"/>
  <c r="CL90" i="1" s="1"/>
  <c r="CH91" i="1" s="1"/>
  <c r="N48" i="22" l="1"/>
  <c r="CL91" i="1"/>
  <c r="CH92" i="1" s="1"/>
  <c r="N49" i="22" l="1"/>
  <c r="CL92" i="1"/>
  <c r="N50" i="22" s="1"/>
  <c r="CH93" i="1" l="1"/>
  <c r="CL93" i="1" s="1"/>
  <c r="CH94" i="1" l="1"/>
  <c r="CL94" i="1" s="1"/>
  <c r="CH95" i="1" s="1"/>
  <c r="N51" i="22"/>
  <c r="N52" i="22" l="1"/>
  <c r="CL95" i="1"/>
  <c r="CH96" i="1" s="1"/>
  <c r="N53" i="22" l="1"/>
  <c r="CL96" i="1"/>
  <c r="V36" i="22"/>
  <c r="AA36" i="22" s="1"/>
  <c r="C16" i="39" l="1"/>
  <c r="A20" i="36"/>
  <c r="T18" i="37"/>
  <c r="S18" i="37" s="1"/>
  <c r="CF80" i="1" l="1"/>
  <c r="EZ80" i="1" s="1"/>
  <c r="AC36" i="22"/>
  <c r="C19" i="39"/>
  <c r="B21" i="36"/>
  <c r="T19" i="37"/>
  <c r="S19" i="37" s="1"/>
  <c r="CB81" i="1" l="1"/>
  <c r="EV81" i="1" s="1"/>
  <c r="AC37" i="22"/>
  <c r="A21" i="36"/>
  <c r="V38" i="22"/>
  <c r="AA38" i="22" s="1"/>
  <c r="CF81" i="1"/>
  <c r="EZ81" i="1" s="1"/>
  <c r="C20" i="39"/>
  <c r="C22" i="39" s="1"/>
  <c r="K13" i="39" s="1"/>
  <c r="T20" i="37" l="1"/>
  <c r="S20" i="37" s="1"/>
  <c r="CB82" i="1"/>
  <c r="CF82" i="1" s="1"/>
  <c r="EZ82" i="1" s="1"/>
  <c r="V39" i="22"/>
  <c r="AA39" i="22" s="1"/>
  <c r="T21" i="37"/>
  <c r="S21" i="37" s="1"/>
  <c r="EV82" i="1" l="1"/>
  <c r="AC39" i="22"/>
  <c r="A23" i="36"/>
  <c r="AC38" i="22"/>
  <c r="A22" i="36"/>
  <c r="CB83" i="1"/>
  <c r="CF83" i="1" s="1"/>
  <c r="V40" i="22"/>
  <c r="AA40" i="22" s="1"/>
  <c r="T22" i="37"/>
  <c r="S22" i="37" s="1"/>
  <c r="AC40" i="22" l="1"/>
  <c r="A24" i="36"/>
  <c r="EV83" i="1"/>
  <c r="EZ83" i="1"/>
  <c r="CB84" i="1"/>
  <c r="CF84" i="1" s="1"/>
  <c r="V41" i="22"/>
  <c r="AA41" i="22" s="1"/>
  <c r="T23" i="37"/>
  <c r="S23" i="37" s="1"/>
  <c r="EV84" i="1" l="1"/>
  <c r="AC41" i="22"/>
  <c r="A25" i="36"/>
  <c r="EZ84" i="1"/>
  <c r="V42" i="22"/>
  <c r="AA42" i="22" s="1"/>
  <c r="CB85" i="1"/>
  <c r="CF85" i="1" s="1"/>
  <c r="T24" i="37"/>
  <c r="S24" i="37" s="1"/>
  <c r="AC42" i="22" l="1"/>
  <c r="A26" i="36"/>
  <c r="EZ85" i="1"/>
  <c r="CB86" i="1"/>
  <c r="CF86" i="1" s="1"/>
  <c r="EZ86" i="1" s="1"/>
  <c r="V43" i="22"/>
  <c r="AA43" i="22" s="1"/>
  <c r="EV85" i="1"/>
  <c r="T25" i="37"/>
  <c r="S25" i="37" s="1"/>
  <c r="AC43" i="22" l="1"/>
  <c r="A27" i="36"/>
  <c r="EV86" i="1"/>
  <c r="CB87" i="1"/>
  <c r="CF87" i="1" s="1"/>
  <c r="V44" i="22"/>
  <c r="AA44" i="22" s="1"/>
  <c r="T26" i="37"/>
  <c r="S26" i="37" s="1"/>
  <c r="AC44" i="22" l="1"/>
  <c r="A28" i="36"/>
  <c r="EV87" i="1"/>
  <c r="EZ87" i="1"/>
  <c r="V45" i="22"/>
  <c r="AA45" i="22" s="1"/>
  <c r="CB88" i="1"/>
  <c r="CF88" i="1" s="1"/>
  <c r="EZ88" i="1" s="1"/>
  <c r="T27" i="37"/>
  <c r="S27" i="37" s="1"/>
  <c r="AC45" i="22" l="1"/>
  <c r="A29" i="36"/>
  <c r="EV88" i="1"/>
  <c r="CB89" i="1"/>
  <c r="CF89" i="1" s="1"/>
  <c r="V46" i="22"/>
  <c r="AA46" i="22" s="1"/>
  <c r="T28" i="37"/>
  <c r="S28" i="37" s="1"/>
  <c r="AC46" i="22" l="1"/>
  <c r="A30" i="36"/>
  <c r="EV89" i="1"/>
  <c r="EZ89" i="1"/>
  <c r="CB90" i="1"/>
  <c r="EV90" i="1" s="1"/>
  <c r="V47" i="22"/>
  <c r="AA47" i="22" s="1"/>
  <c r="T29" i="37"/>
  <c r="S29" i="37" s="1"/>
  <c r="AC47" i="22" l="1"/>
  <c r="A31" i="36"/>
  <c r="CF90" i="1"/>
  <c r="EZ90" i="1" s="1"/>
  <c r="V48" i="22" l="1"/>
  <c r="AA48" i="22" s="1"/>
  <c r="CB91" i="1"/>
  <c r="CF91" i="1" s="1"/>
  <c r="EZ91" i="1" s="1"/>
  <c r="EV91" i="1" l="1"/>
  <c r="V49" i="22"/>
  <c r="AA49" i="22" s="1"/>
  <c r="CB92" i="1"/>
  <c r="CF92" i="1" s="1"/>
  <c r="V50" i="22" s="1"/>
  <c r="AA50" i="22" s="1"/>
  <c r="T30" i="37"/>
  <c r="S30" i="37" s="1"/>
  <c r="EZ92" i="1"/>
  <c r="CB93" i="1"/>
  <c r="CF93" i="1" s="1"/>
  <c r="EV92" i="1"/>
  <c r="T32" i="37" l="1"/>
  <c r="S32" i="37" s="1"/>
  <c r="AC48" i="22"/>
  <c r="A32" i="36"/>
  <c r="T31" i="37"/>
  <c r="S31" i="37" s="1"/>
  <c r="EZ93" i="1"/>
  <c r="V51" i="22"/>
  <c r="AA51" i="22" s="1"/>
  <c r="EV93" i="1"/>
  <c r="CB94" i="1"/>
  <c r="CF94" i="1" s="1"/>
  <c r="T33" i="37"/>
  <c r="S33" i="37" s="1"/>
  <c r="AC51" i="22" l="1"/>
  <c r="A35" i="36"/>
  <c r="AC49" i="22"/>
  <c r="A33" i="36"/>
  <c r="AC50" i="22"/>
  <c r="A34" i="36"/>
  <c r="EZ94" i="1"/>
  <c r="CB95" i="1"/>
  <c r="CF95" i="1" s="1"/>
  <c r="V52" i="22"/>
  <c r="AA52" i="22" s="1"/>
  <c r="EV94" i="1"/>
  <c r="T34" i="37"/>
  <c r="S34" i="37" s="1"/>
  <c r="AC52" i="22" l="1"/>
  <c r="A36" i="36"/>
  <c r="EV95" i="1"/>
  <c r="EZ95" i="1"/>
  <c r="CB96" i="1"/>
  <c r="CF96" i="1" s="1"/>
  <c r="EZ96" i="1" s="1"/>
  <c r="V53" i="22"/>
  <c r="AA53" i="22" s="1"/>
  <c r="AC53" i="22" l="1"/>
  <c r="A37" i="36"/>
  <c r="T35" i="37"/>
  <c r="S35" i="37" s="1"/>
  <c r="EV96" i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<sst xmlns="http://schemas.openxmlformats.org/spreadsheetml/2006/main" count="625" uniqueCount="253">
  <si>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</si>
  <si>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</si>
  <si>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</si>
  <si>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</si>
  <si>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</si>
  <si>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</si>
  <si>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</si>
  <si>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</si>
  <si>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</si>
  <si>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</si>
  <si>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</si>
  <si>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</si>
  <si>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</si>
  <si>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</si>
  <si>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</si>
  <si>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</si>
  <si>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</si>
  <si>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</si>
  <si>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</si>
  <si>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</si>
  <si>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</si>
  <si>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</si>
  <si>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</si>
  <si>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</si>
  <si>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</si>
  <si>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</si>
  <si>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</si>
  <si>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</si>
  <si>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</si>
  <si>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</si>
  <si>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</si>
  <si>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</si>
  <si>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</si>
  <si>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</si>
  <si>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</si>
  <si>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</si>
  <si>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</si>
  <si>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</si>
  <si>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</si>
  <si>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</si>
  <si>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</si>
  <si>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</si>
  <si>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</si>
  <si>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</si>
  <si>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</si>
  <si>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</si>
  <si>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</si>
  <si>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</si>
  <si>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</si>
  <si>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</si>
  <si>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</si>
  <si>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</si>
  <si>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</si>
  <si>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</si>
  <si>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</si>
  <si>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</si>
  <si>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</si>
  <si>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</si>
  <si>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</si>
  <si>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</si>
  <si>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</si>
  <si>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</si>
  <si>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</si>
  <si>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</si>
  <si>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</si>
  <si>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</si>
  <si>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</si>
  <si>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</si>
  <si>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</si>
  <si>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</si>
  <si>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</si>
  <si>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</si>
  <si>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</si>
  <si>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</si>
  <si>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</si>
  <si>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</si>
  <si>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</si>
  <si>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</si>
  <si>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</si>
  <si>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</si>
  <si>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</si>
  <si>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</si>
  <si>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</si>
  <si>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</si>
  <si>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</si>
  <si>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</si>
  <si>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</si>
  <si>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</si>
  <si>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</si>
  <si>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</si>
  <si>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</si>
  <si>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</si>
  <si>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</si>
  <si>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</si>
  <si>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</si>
  <si>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</si>
  <si>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</si>
  <si>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</si>
  <si>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</si>
  <si>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</si>
  <si>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</si>
  <si>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</si>
  <si>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</si>
  <si>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</si>
  <si>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</si>
  <si>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</si>
  <si>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</si>
  <si>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</si>
  <si>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</si>
  <si>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</si>
  <si>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</si>
  <si>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</si>
  <si>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</si>
  <si>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</si>
  <si>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</si>
  <si>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</si>
  <si>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</si>
  <si>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</si>
  <si>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</si>
  <si>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</si>
  <si>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</si>
  <si>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</si>
  <si>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</si>
  <si>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</si>
  <si>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</si>
  <si>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</si>
  <si>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</si>
  <si>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</si>
  <si>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</si>
  <si>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</si>
  <si>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</si>
  <si>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</si>
  <si>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</si>
  <si>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</si>
  <si>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</si>
  <si>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</si>
  <si>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</si>
  <si>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</si>
  <si>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</si>
  <si>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</si>
  <si>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</si>
  <si>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</si>
  <si>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</si>
  <si>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</si>
  <si>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</si>
  <si>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</si>
  <si>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</si>
  <si>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</si>
  <si>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</si>
  <si>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</si>
  <si>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</si>
  <si>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</si>
  <si>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</si>
  <si>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</si>
  <si>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</si>
  <si>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</si>
  <si>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</si>
  <si>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</si>
  <si>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</si>
  <si>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</si>
  <si>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</si>
  <si>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</si>
  <si>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</si>
  <si>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</si>
  <si>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</si>
  <si>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</si>
  <si>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</si>
  <si>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</si>
  <si>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</si>
  <si>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</si>
  <si>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</si>
  <si>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</si>
  <si>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</si>
  <si>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</si>
  <si>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</si>
  <si>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</si>
  <si>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</si>
  <si>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</si>
  <si>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</si>
  <si>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</si>
  <si>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</si>
  <si>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</si>
  <si>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</si>
  <si>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</si>
  <si>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</si>
  <si>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</si>
  <si>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</si>
  <si>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</si>
  <si>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</si>
  <si>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</si>
  <si>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</si>
  <si>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</si>
  <si>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</si>
  <si>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</si>
  <si>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</si>
  <si>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</si>
  <si>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</si>
  <si>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</si>
  <si>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</si>
  <si>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</si>
  <si>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</si>
  <si>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</si>
  <si>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</si>
  <si>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</si>
  <si>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</si>
  <si>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</si>
  <si>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</si>
  <si>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</si>
  <si>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</si>
  <si>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</si>
  <si>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</si>
  <si>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</si>
  <si>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</si>
  <si>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</si>
  <si>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</si>
  <si>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</si>
  <si>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</si>
  <si>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</si>
  <si>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</si>
  <si>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</si>
  <si>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</si>
  <si>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</si>
  <si>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</si>
  <si>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</si>
  <si>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</si>
  <si>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</si>
  <si>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</si>
  <si>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</si>
  <si>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</si>
  <si>
    <t>Posgrado</t>
  </si>
  <si>
    <t>ok</t>
  </si>
  <si>
    <t>3110 pob est_bas (dif en reingreso)</t>
  </si>
  <si>
    <t>3 NI y 5 RI= 8</t>
  </si>
  <si>
    <t>incluye maestria 6 NI</t>
  </si>
  <si>
    <t>ELE</t>
  </si>
  <si>
    <t>IND</t>
  </si>
  <si>
    <t>MEC</t>
  </si>
  <si>
    <t>ELN</t>
  </si>
  <si>
    <t>SYC</t>
  </si>
  <si>
    <t>QUI</t>
  </si>
  <si>
    <t>MKT</t>
  </si>
  <si>
    <t>LOG</t>
  </si>
  <si>
    <t>ENR</t>
  </si>
  <si>
    <t>GEM</t>
  </si>
  <si>
    <t>INF</t>
  </si>
  <si>
    <t>MAT</t>
  </si>
  <si>
    <t xml:space="preserve">Estudiantes </t>
  </si>
  <si>
    <t>POBLACIÓN ACTUAL POR PROGRAMAS EDUCATIVOS</t>
  </si>
  <si>
    <t>ESTADISTICA DE CARRERAS ACTUALES Y LIQUIDACION DE FEB-JUN 09 A ENE-JUN 17
Y PROYECCION A AGO-DIC 2018</t>
  </si>
  <si>
    <t>mtria</t>
  </si>
  <si>
    <t>MTRIA. ING. ELECTRÓNICA</t>
  </si>
  <si>
    <t>A</t>
  </si>
  <si>
    <t>POBLACION TOTAL LICENCIATURA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</si>
</sst>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  <font>
      <b/>
      <sz val="2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486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1" xfId="0" applyFont="1" applyFill="1" applyBorder="1"/>
    <xf numFmtId="0" fontId="4" fillId="10" borderId="22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32" xfId="0" applyFont="1" applyFill="1" applyBorder="1" applyAlignment="1">
      <alignment horizontal="center"/>
    </xf>
    <xf numFmtId="164" fontId="4" fillId="10" borderId="21" xfId="0" quotePrefix="1" applyNumberFormat="1" applyFont="1" applyFill="1" applyBorder="1" applyAlignment="1">
      <alignment horizontal="center"/>
    </xf>
    <xf numFmtId="0" fontId="17" fillId="10" borderId="0" xfId="0" applyFont="1" applyFill="1" applyAlignment="1">
      <alignment horizontal="center" vertical="center"/>
    </xf>
    <xf numFmtId="0" fontId="3" fillId="10" borderId="0" xfId="0" applyFont="1" applyFill="1"/>
    <xf numFmtId="0" fontId="3" fillId="10" borderId="0" xfId="0" applyFont="1" applyFill="1" applyBorder="1"/>
    <xf numFmtId="0" fontId="4" fillId="21" borderId="1" xfId="0" applyFont="1" applyFill="1" applyBorder="1" applyAlignment="1">
      <alignment horizontal="center"/>
    </xf>
    <xf numFmtId="0" fontId="27" fillId="10" borderId="0" xfId="0" applyFont="1" applyFill="1"/>
    <xf numFmtId="0" fontId="6" fillId="17" borderId="2" xfId="0" quotePrefix="1" applyFont="1" applyFill="1" applyBorder="1" applyAlignment="1">
      <alignment horizontal="left"/>
    </xf>
    <xf numFmtId="0" fontId="4" fillId="17" borderId="32" xfId="0" applyFont="1" applyFill="1" applyBorder="1" applyAlignment="1">
      <alignment horizontal="center"/>
    </xf>
    <xf numFmtId="0" fontId="4" fillId="17" borderId="15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164" fontId="4" fillId="17" borderId="9" xfId="0" applyNumberFormat="1" applyFont="1" applyFill="1" applyBorder="1" applyAlignment="1">
      <alignment horizontal="center"/>
    </xf>
    <xf numFmtId="0" fontId="11" fillId="17" borderId="0" xfId="0" applyFont="1" applyFill="1"/>
    <xf numFmtId="0" fontId="3" fillId="0" borderId="0" xfId="0" applyFont="1"/>
    <xf numFmtId="164" fontId="3" fillId="17" borderId="0" xfId="0" applyNumberFormat="1" applyFont="1" applyFill="1"/>
    <xf numFmtId="0" fontId="3" fillId="0" borderId="0" xfId="0" applyFont="1" applyFill="1" applyBorder="1" applyAlignment="1">
      <alignment horizontal="right"/>
    </xf>
    <xf numFmtId="0" fontId="0" fillId="17" borderId="0" xfId="0" applyFill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19" borderId="32" xfId="0" applyFont="1" applyFill="1" applyBorder="1" applyAlignment="1">
      <alignment horizontal="center"/>
    </xf>
    <xf numFmtId="0" fontId="13" fillId="19" borderId="29" xfId="0" applyFont="1" applyFill="1" applyBorder="1" applyAlignment="1">
      <alignment horizontal="center"/>
    </xf>
    <xf numFmtId="0" fontId="13" fillId="19" borderId="22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quotePrefix="1" applyFont="1" applyFill="1" applyBorder="1" applyAlignment="1">
      <alignment horizontal="center"/>
    </xf>
    <xf numFmtId="0" fontId="34" fillId="20" borderId="0" xfId="0" applyFont="1" applyFill="1" applyAlignment="1">
      <alignment horizontal="center"/>
    </xf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25" fillId="17" borderId="0" xfId="0" applyFont="1" applyFill="1" applyAlignment="1">
      <alignment horizontal="center"/>
    </xf>
    <xf numFmtId="0" fontId="35" fillId="17" borderId="0" xfId="0" applyFont="1" applyFill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29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41095040"/>
        <c:axId val="2041106464"/>
      </c:lineChart>
      <c:catAx>
        <c:axId val="2041095040"/>
        <c:scaling>
          <c:orientation val="minMax"/>
        </c:scaling>
        <c:delete val="0"/>
        <c:axPos val="b"/>
        <c:majorTickMark val="out"/>
        <c:minorTickMark val="none"/>
        <c:tickLblPos val="nextTo"/>
        <c:crossAx val="2041106464"/>
        <c:crosses val="autoZero"/>
        <c:auto val="1"/>
        <c:lblAlgn val="ctr"/>
        <c:lblOffset val="100"/>
        <c:noMultiLvlLbl val="0"/>
      </c:catAx>
      <c:valAx>
        <c:axId val="2041106464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041095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1.0561056105610561E-2"/>
                  <c:y val="-3.40570409848330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'Crec x Carrera'!$A$7:$A$22</c:f>
              <c:strCache>
                <c:ptCount val="16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</c:strCache>
            </c:strRef>
          </c:cat>
          <c:val>
            <c:numRef>
              <c:f>'Crec x Carrera'!$B$7:$B$22</c:f>
              <c:numCache>
                <c:formatCode>General</c:formatCode>
                <c:ptCount val="16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685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2041093952"/>
        <c:axId val="2041104288"/>
        <c:axId val="0"/>
      </c:bar3DChart>
      <c:catAx>
        <c:axId val="2041093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41104288"/>
        <c:crosses val="autoZero"/>
        <c:auto val="1"/>
        <c:lblAlgn val="ctr"/>
        <c:lblOffset val="100"/>
        <c:noMultiLvlLbl val="0"/>
      </c:catAx>
      <c:valAx>
        <c:axId val="204110428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109395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685</c:v>
                </c:pt>
                <c:pt idx="16">
                  <c:v>659</c:v>
                </c:pt>
                <c:pt idx="17">
                  <c:v>739</c:v>
                </c:pt>
                <c:pt idx="18">
                  <c:v>699</c:v>
                </c:pt>
                <c:pt idx="19">
                  <c:v>789</c:v>
                </c:pt>
                <c:pt idx="20">
                  <c:v>749</c:v>
                </c:pt>
                <c:pt idx="21">
                  <c:v>839</c:v>
                </c:pt>
                <c:pt idx="22">
                  <c:v>799</c:v>
                </c:pt>
                <c:pt idx="23">
                  <c:v>889</c:v>
                </c:pt>
                <c:pt idx="24">
                  <c:v>849</c:v>
                </c:pt>
                <c:pt idx="25">
                  <c:v>939</c:v>
                </c:pt>
                <c:pt idx="26">
                  <c:v>899</c:v>
                </c:pt>
                <c:pt idx="27">
                  <c:v>989</c:v>
                </c:pt>
                <c:pt idx="28">
                  <c:v>949</c:v>
                </c:pt>
                <c:pt idx="29">
                  <c:v>1039</c:v>
                </c:pt>
                <c:pt idx="30">
                  <c:v>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2041086336"/>
        <c:axId val="2041108096"/>
      </c:lineChart>
      <c:catAx>
        <c:axId val="2041086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Períodos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>
              <a:defRPr/>
            </a:pPr>
            <a:endParaRPr lang="es-ES"/>
          </a:p>
        </c:txPr>
        <c:crossAx val="2041108096"/>
        <c:crosses val="autoZero"/>
        <c:auto val="1"/>
        <c:lblAlgn val="ctr"/>
        <c:lblOffset val="100"/>
        <c:noMultiLvlLbl val="0"/>
      </c:catAx>
      <c:valAx>
        <c:axId val="2041108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108633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Depto'!$S$5:$S$20</c:f>
              <c:strCache>
                <c:ptCount val="16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</c:strCache>
            </c:strRef>
          </c:cat>
          <c:val>
            <c:numRef>
              <c:f>'Crec x Depto'!$T$5:$T$20</c:f>
              <c:numCache>
                <c:formatCode>General</c:formatCode>
                <c:ptCount val="16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Depto'!$S$5:$S$20</c:f>
              <c:strCache>
                <c:ptCount val="16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</c:strCache>
            </c:strRef>
          </c:cat>
          <c:val>
            <c:numRef>
              <c:f>'Crec x Depto'!$U$5:$U$20</c:f>
              <c:numCache>
                <c:formatCode>General</c:formatCode>
                <c:ptCount val="16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2041103200"/>
        <c:axId val="2041074912"/>
        <c:axId val="0"/>
      </c:bar3DChart>
      <c:catAx>
        <c:axId val="2041103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2041074912"/>
        <c:crosses val="autoZero"/>
        <c:auto val="1"/>
        <c:lblAlgn val="ctr"/>
        <c:lblOffset val="100"/>
        <c:noMultiLvlLbl val="0"/>
      </c:catAx>
      <c:valAx>
        <c:axId val="20410749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20411032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507</c:v>
                </c:pt>
                <c:pt idx="17">
                  <c:v>557</c:v>
                </c:pt>
                <c:pt idx="18">
                  <c:v>527</c:v>
                </c:pt>
                <c:pt idx="19">
                  <c:v>557</c:v>
                </c:pt>
                <c:pt idx="20">
                  <c:v>527</c:v>
                </c:pt>
                <c:pt idx="21">
                  <c:v>557</c:v>
                </c:pt>
                <c:pt idx="22">
                  <c:v>527</c:v>
                </c:pt>
                <c:pt idx="23">
                  <c:v>557</c:v>
                </c:pt>
                <c:pt idx="24">
                  <c:v>527</c:v>
                </c:pt>
                <c:pt idx="25">
                  <c:v>557</c:v>
                </c:pt>
                <c:pt idx="26">
                  <c:v>527</c:v>
                </c:pt>
                <c:pt idx="27">
                  <c:v>557</c:v>
                </c:pt>
                <c:pt idx="28">
                  <c:v>527</c:v>
                </c:pt>
                <c:pt idx="29">
                  <c:v>557</c:v>
                </c:pt>
                <c:pt idx="30">
                  <c:v>527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rgbClr val="DDC619"/>
                </a:solidFill>
              </a:ln>
            </c:spPr>
          </c:dPt>
          <c:dPt>
            <c:idx val="15"/>
            <c:bubble3D val="0"/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659</c:v>
                </c:pt>
                <c:pt idx="17">
                  <c:v>739</c:v>
                </c:pt>
                <c:pt idx="18">
                  <c:v>699</c:v>
                </c:pt>
                <c:pt idx="19">
                  <c:v>789</c:v>
                </c:pt>
                <c:pt idx="20">
                  <c:v>749</c:v>
                </c:pt>
                <c:pt idx="21">
                  <c:v>839</c:v>
                </c:pt>
                <c:pt idx="22">
                  <c:v>799</c:v>
                </c:pt>
                <c:pt idx="23">
                  <c:v>889</c:v>
                </c:pt>
                <c:pt idx="24">
                  <c:v>849</c:v>
                </c:pt>
                <c:pt idx="25">
                  <c:v>939</c:v>
                </c:pt>
                <c:pt idx="26">
                  <c:v>899</c:v>
                </c:pt>
                <c:pt idx="27">
                  <c:v>989</c:v>
                </c:pt>
                <c:pt idx="28">
                  <c:v>949</c:v>
                </c:pt>
                <c:pt idx="29">
                  <c:v>1039</c:v>
                </c:pt>
                <c:pt idx="30">
                  <c:v>999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2041078176"/>
        <c:axId val="2041096128"/>
      </c:lineChart>
      <c:catAx>
        <c:axId val="2041078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41096128"/>
        <c:crosses val="autoZero"/>
        <c:auto val="1"/>
        <c:lblAlgn val="ctr"/>
        <c:lblOffset val="100"/>
        <c:noMultiLvlLbl val="0"/>
      </c:catAx>
      <c:valAx>
        <c:axId val="20410961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1078176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Liq'!$A$7:$A$37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Liq'!$B$7:$B$38</c:f>
              <c:numCache>
                <c:formatCode>General</c:formatCode>
                <c:ptCount val="32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  <c:pt idx="11">
                  <c:v>542</c:v>
                </c:pt>
                <c:pt idx="12">
                  <c:v>464</c:v>
                </c:pt>
                <c:pt idx="13">
                  <c:v>604</c:v>
                </c:pt>
                <c:pt idx="14">
                  <c:v>552</c:v>
                </c:pt>
                <c:pt idx="15">
                  <c:v>623</c:v>
                </c:pt>
                <c:pt idx="16">
                  <c:v>526</c:v>
                </c:pt>
                <c:pt idx="17">
                  <c:v>439</c:v>
                </c:pt>
                <c:pt idx="18">
                  <c:v>380</c:v>
                </c:pt>
                <c:pt idx="19">
                  <c:v>319</c:v>
                </c:pt>
                <c:pt idx="20">
                  <c:v>257</c:v>
                </c:pt>
                <c:pt idx="21">
                  <c:v>205</c:v>
                </c:pt>
                <c:pt idx="22">
                  <c:v>158</c:v>
                </c:pt>
                <c:pt idx="23">
                  <c:v>116</c:v>
                </c:pt>
                <c:pt idx="24">
                  <c:v>76</c:v>
                </c:pt>
                <c:pt idx="25">
                  <c:v>27</c:v>
                </c:pt>
                <c:pt idx="26">
                  <c:v>18</c:v>
                </c:pt>
                <c:pt idx="27">
                  <c:v>17</c:v>
                </c:pt>
                <c:pt idx="28">
                  <c:v>7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2041108640"/>
        <c:axId val="2041075456"/>
      </c:lineChart>
      <c:catAx>
        <c:axId val="20411086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2041075456"/>
        <c:crosses val="autoZero"/>
        <c:auto val="1"/>
        <c:lblAlgn val="ctr"/>
        <c:lblOffset val="100"/>
        <c:noMultiLvlLbl val="0"/>
      </c:catAx>
      <c:valAx>
        <c:axId val="20410754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110864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PobActual!$A$7:$A$19</c:f>
              <c:strCache>
                <c:ptCount val="13"/>
                <c:pt idx="0">
                  <c:v>ELN</c:v>
                </c:pt>
                <c:pt idx="1">
                  <c:v>ELE</c:v>
                </c:pt>
                <c:pt idx="2">
                  <c:v>IND</c:v>
                </c:pt>
                <c:pt idx="3">
                  <c:v>MEC</c:v>
                </c:pt>
                <c:pt idx="4">
                  <c:v>SYC</c:v>
                </c:pt>
                <c:pt idx="5">
                  <c:v>QUI</c:v>
                </c:pt>
                <c:pt idx="6">
                  <c:v>MKT</c:v>
                </c:pt>
                <c:pt idx="7">
                  <c:v>LOG</c:v>
                </c:pt>
                <c:pt idx="8">
                  <c:v>ENR</c:v>
                </c:pt>
                <c:pt idx="9">
                  <c:v>CP</c:v>
                </c:pt>
                <c:pt idx="10">
                  <c:v>GEM</c:v>
                </c:pt>
                <c:pt idx="11">
                  <c:v>INF</c:v>
                </c:pt>
                <c:pt idx="12">
                  <c:v>MAT</c:v>
                </c:pt>
              </c:strCache>
            </c:strRef>
          </c:cat>
          <c:val>
            <c:numRef>
              <c:f>PobActual!$C$7:$C$19</c:f>
              <c:numCache>
                <c:formatCode>General</c:formatCode>
                <c:ptCount val="13"/>
                <c:pt idx="0">
                  <c:v>154</c:v>
                </c:pt>
                <c:pt idx="1">
                  <c:v>248</c:v>
                </c:pt>
                <c:pt idx="2">
                  <c:v>920</c:v>
                </c:pt>
                <c:pt idx="3">
                  <c:v>518</c:v>
                </c:pt>
                <c:pt idx="4">
                  <c:v>402</c:v>
                </c:pt>
                <c:pt idx="5">
                  <c:v>276</c:v>
                </c:pt>
                <c:pt idx="6">
                  <c:v>684</c:v>
                </c:pt>
                <c:pt idx="7">
                  <c:v>228</c:v>
                </c:pt>
                <c:pt idx="8">
                  <c:v>286</c:v>
                </c:pt>
                <c:pt idx="9">
                  <c:v>205</c:v>
                </c:pt>
                <c:pt idx="10">
                  <c:v>285</c:v>
                </c:pt>
                <c:pt idx="11">
                  <c:v>17</c:v>
                </c:pt>
                <c:pt idx="12">
                  <c:v>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2041083072"/>
        <c:axId val="2041088512"/>
        <c:axId val="0"/>
      </c:bar3DChart>
      <c:catAx>
        <c:axId val="2041083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2041088512"/>
        <c:crosses val="autoZero"/>
        <c:auto val="1"/>
        <c:lblAlgn val="ctr"/>
        <c:lblOffset val="100"/>
        <c:noMultiLvlLbl val="0"/>
      </c:catAx>
      <c:valAx>
        <c:axId val="20410885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41083072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1-2017 y 2-2017 )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v>2017_1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GposProy!$B$32:$M$32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2017_2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GposProy!$B$33:$M$33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4</c:v>
                </c:pt>
                <c:pt idx="8">
                  <c:v>1</c:v>
                </c:pt>
                <c:pt idx="9">
                  <c:v>4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41083616"/>
        <c:axId val="2041087424"/>
        <c:axId val="0"/>
      </c:bar3DChart>
      <c:catAx>
        <c:axId val="204108361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2041087424"/>
        <c:crosses val="autoZero"/>
        <c:auto val="1"/>
        <c:lblAlgn val="ctr"/>
        <c:lblOffset val="100"/>
        <c:noMultiLvlLbl val="0"/>
      </c:catAx>
      <c:valAx>
        <c:axId val="2041087424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41083616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8</xdr:row>
      <xdr:rowOff>14287</xdr:rowOff>
    </xdr:from>
    <xdr:to>
      <xdr:col>8</xdr:col>
      <xdr:colOff>390524</xdr:colOff>
      <xdr:row>31</xdr:row>
      <xdr:rowOff>19050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6</xdr:row>
      <xdr:rowOff>123824</xdr:rowOff>
    </xdr:from>
    <xdr:to>
      <xdr:col>12</xdr:col>
      <xdr:colOff>561975</xdr:colOff>
      <xdr:row>30</xdr:row>
      <xdr:rowOff>85725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419099</xdr:colOff>
      <xdr:row>4</xdr:row>
      <xdr:rowOff>104775</xdr:rowOff>
    </xdr:from>
    <xdr:to>
      <xdr:col>11</xdr:col>
      <xdr:colOff>1990725</xdr:colOff>
      <xdr:row>33</xdr:row>
      <xdr:rowOff>47625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76201</xdr:rowOff>
    </xdr:from>
    <xdr:to>
      <xdr:col>18</xdr:col>
      <xdr:colOff>238125</xdr:colOff>
      <xdr:row>38</xdr:row>
      <xdr:rowOff>142875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K191"/>
  <sheetViews>
    <sheetView showGridLines="0" tabSelected="1" zoomScale="98" zoomScaleNormal="98" zoomScaleSheetLayoutView="150" workbookViewId="0">
      <pane xSplit="1" ySplit="7" topLeftCell="EV71" activePane="bottomRight" state="frozen"/>
      <selection pane="topRight" activeCell="B1" sqref="B1"/>
      <selection pane="bottomLeft" activeCell="A8" sqref="A8"/>
      <selection pane="bottomRight" activeCell="FG76" sqref="FG76"/>
    </sheetView>
  </sheetViews>
  <sheetFormatPr baseColWidth="10" defaultRowHeight="12.75" x14ac:dyDescent="0.2"/>
  <cols>
    <col min="1" max="1" width="11.42578125" style="2" customWidth="1"/>
    <col min="2" max="21" width="4.7109375" style="1" hidden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50" width="4.7109375" style="98" customWidth="1"/>
    <col min="151" max="154" width="5.7109375" style="136" customWidth="1"/>
    <col min="155" max="155" width="7.28515625" style="136" customWidth="1"/>
    <col min="156" max="156" width="5.7109375" style="136" customWidth="1"/>
    <col min="157" max="157" width="10.5703125" style="30" hidden="1" customWidth="1"/>
    <col min="158" max="158" width="11.42578125" style="39" customWidth="1"/>
    <col min="159" max="159" width="10.85546875" style="255" customWidth="1"/>
    <col min="160" max="166" width="11.42578125" style="255" customWidth="1"/>
    <col min="167" max="16384" width="11.42578125" style="232"/>
  </cols>
  <sheetData>
    <row r="1" spans="1:193" ht="25.5" customHeight="1" x14ac:dyDescent="0.35"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446" t="s">
        <v>0</v>
      </c>
      <c r="BP1" s="446"/>
      <c r="BQ1" s="446"/>
      <c r="BR1" s="446"/>
      <c r="BS1" s="446"/>
      <c r="BT1" s="446"/>
      <c r="BU1" s="446"/>
      <c r="BV1" s="446"/>
      <c r="BW1" s="446"/>
      <c r="BX1" s="446"/>
      <c r="BY1" s="446"/>
      <c r="BZ1" s="446"/>
      <c r="CA1" s="446"/>
      <c r="CB1" s="446"/>
      <c r="CC1" s="446"/>
      <c r="CD1" s="446"/>
      <c r="CE1" s="446"/>
      <c r="CF1" s="446"/>
      <c r="CG1" s="446"/>
      <c r="CH1" s="446"/>
      <c r="CI1" s="446"/>
      <c r="CJ1" s="446"/>
      <c r="CK1" s="446"/>
      <c r="CL1" s="446"/>
      <c r="CM1" s="446"/>
      <c r="CN1" s="446"/>
      <c r="CO1" s="446"/>
      <c r="CP1" s="446"/>
      <c r="CQ1" s="446"/>
      <c r="CR1" s="446"/>
      <c r="CS1" s="446"/>
      <c r="CT1" s="446"/>
      <c r="CU1" s="446"/>
      <c r="CV1" s="446"/>
      <c r="CW1" s="446"/>
      <c r="CX1" s="446"/>
      <c r="CY1" s="446"/>
      <c r="CZ1" s="446"/>
      <c r="DA1" s="446"/>
      <c r="DB1" s="446"/>
      <c r="DC1" s="446"/>
      <c r="DD1" s="446"/>
      <c r="DE1" s="446"/>
      <c r="DF1" s="446"/>
      <c r="DG1" s="446"/>
      <c r="DH1" s="446"/>
      <c r="DI1" s="446"/>
      <c r="DJ1" s="446"/>
      <c r="DK1" s="446"/>
      <c r="DL1" s="446"/>
      <c r="DM1" s="446"/>
      <c r="DN1" s="446"/>
      <c r="DO1" s="446"/>
      <c r="DP1" s="446"/>
      <c r="DQ1" s="446"/>
      <c r="DR1" s="446"/>
      <c r="DS1" s="446"/>
      <c r="DT1" s="446"/>
      <c r="DU1" s="446"/>
      <c r="DV1" s="446"/>
      <c r="DW1" s="446"/>
      <c r="DX1" s="446"/>
      <c r="DY1" s="446"/>
      <c r="DZ1" s="446"/>
      <c r="EA1" s="446"/>
      <c r="EB1" s="446"/>
      <c r="EC1" s="446"/>
      <c r="ED1" s="446"/>
      <c r="EE1" s="446"/>
      <c r="EF1" s="446"/>
      <c r="EG1" s="446"/>
      <c r="EH1" s="446"/>
      <c r="EI1" s="446"/>
      <c r="EJ1" s="446"/>
      <c r="EK1" s="446"/>
      <c r="EL1" s="446"/>
      <c r="EM1" s="446"/>
      <c r="EN1" s="446"/>
      <c r="EO1" s="446"/>
      <c r="EP1" s="446"/>
      <c r="EQ1" s="446"/>
      <c r="ER1" s="446"/>
      <c r="ES1" s="446"/>
      <c r="ET1" s="446"/>
      <c r="EU1" s="446"/>
      <c r="EV1" s="446"/>
      <c r="EW1" s="446"/>
      <c r="EX1" s="446"/>
      <c r="EY1" s="446"/>
      <c r="EZ1" s="446"/>
    </row>
    <row r="2" spans="1:193" ht="12.75" customHeight="1" x14ac:dyDescent="0.25"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  <c r="AQ2" s="322"/>
      <c r="AR2" s="322"/>
      <c r="AS2" s="322"/>
      <c r="AT2" s="322"/>
      <c r="AU2" s="322"/>
      <c r="AV2" s="322"/>
      <c r="AW2" s="322"/>
      <c r="AX2" s="322"/>
      <c r="AY2" s="322"/>
      <c r="AZ2" s="322"/>
      <c r="BA2" s="322"/>
      <c r="BB2" s="322"/>
      <c r="BC2" s="322"/>
      <c r="BD2" s="322"/>
      <c r="BE2" s="322"/>
      <c r="BF2" s="322"/>
      <c r="BG2" s="322"/>
      <c r="BH2" s="322"/>
      <c r="BI2" s="322"/>
      <c r="BJ2" s="322"/>
      <c r="BK2" s="322"/>
      <c r="BL2" s="322"/>
      <c r="BM2" s="322"/>
      <c r="BN2" s="322"/>
      <c r="BO2" s="447" t="s">
        <v>1</v>
      </c>
      <c r="BP2" s="447"/>
      <c r="BQ2" s="447"/>
      <c r="BR2" s="447"/>
      <c r="BS2" s="447"/>
      <c r="BT2" s="447"/>
      <c r="BU2" s="447"/>
      <c r="BV2" s="447"/>
      <c r="BW2" s="447"/>
      <c r="BX2" s="447"/>
      <c r="BY2" s="447"/>
      <c r="BZ2" s="447"/>
      <c r="CA2" s="447"/>
      <c r="CB2" s="447"/>
      <c r="CC2" s="447"/>
      <c r="CD2" s="447"/>
      <c r="CE2" s="447"/>
      <c r="CF2" s="447"/>
      <c r="CG2" s="447"/>
      <c r="CH2" s="447"/>
      <c r="CI2" s="447"/>
      <c r="CJ2" s="447"/>
      <c r="CK2" s="447"/>
      <c r="CL2" s="447"/>
      <c r="CM2" s="447"/>
      <c r="CN2" s="447"/>
      <c r="CO2" s="447"/>
      <c r="CP2" s="447"/>
      <c r="CQ2" s="447"/>
      <c r="CR2" s="447"/>
      <c r="CS2" s="447"/>
      <c r="CT2" s="447"/>
      <c r="CU2" s="447"/>
      <c r="CV2" s="447"/>
      <c r="CW2" s="447"/>
      <c r="CX2" s="447"/>
      <c r="CY2" s="447"/>
      <c r="CZ2" s="447"/>
      <c r="DA2" s="447"/>
      <c r="DB2" s="447"/>
      <c r="DC2" s="447"/>
      <c r="DD2" s="447"/>
      <c r="DE2" s="447"/>
      <c r="DF2" s="447"/>
      <c r="DG2" s="447"/>
      <c r="DH2" s="447"/>
      <c r="DI2" s="447"/>
      <c r="DJ2" s="447"/>
      <c r="DK2" s="447"/>
      <c r="DL2" s="447"/>
      <c r="DM2" s="447"/>
      <c r="DN2" s="447"/>
      <c r="DO2" s="447"/>
      <c r="DP2" s="447"/>
      <c r="DQ2" s="447"/>
      <c r="DR2" s="447"/>
      <c r="DS2" s="447"/>
      <c r="DT2" s="447"/>
      <c r="DU2" s="447"/>
      <c r="DV2" s="447"/>
      <c r="DW2" s="447"/>
      <c r="DX2" s="447"/>
      <c r="DY2" s="447"/>
      <c r="DZ2" s="447"/>
      <c r="EA2" s="447"/>
      <c r="EB2" s="447"/>
      <c r="EC2" s="447"/>
      <c r="ED2" s="447"/>
      <c r="EE2" s="447"/>
      <c r="EF2" s="447"/>
      <c r="EG2" s="447"/>
      <c r="EH2" s="447"/>
      <c r="EI2" s="447"/>
      <c r="EJ2" s="447"/>
      <c r="EK2" s="447"/>
      <c r="EL2" s="447"/>
      <c r="EM2" s="447"/>
      <c r="EN2" s="447"/>
      <c r="EO2" s="447"/>
      <c r="EP2" s="447"/>
      <c r="EQ2" s="447"/>
      <c r="ER2" s="447"/>
      <c r="ES2" s="447"/>
      <c r="ET2" s="447"/>
      <c r="EU2" s="447"/>
      <c r="EV2" s="447"/>
      <c r="EW2" s="447"/>
      <c r="EX2" s="447"/>
      <c r="EY2" s="447"/>
      <c r="EZ2" s="447"/>
    </row>
    <row r="3" spans="1:193" ht="6" customHeight="1" x14ac:dyDescent="0.25">
      <c r="AH3" s="19"/>
    </row>
    <row r="4" spans="1:193" ht="31.5" customHeight="1" x14ac:dyDescent="0.35">
      <c r="V4" s="466" t="s">
        <v>228</v>
      </c>
      <c r="W4" s="466"/>
      <c r="X4" s="466"/>
      <c r="Y4" s="466"/>
      <c r="Z4" s="466"/>
      <c r="AA4" s="466"/>
      <c r="AB4" s="466"/>
      <c r="AC4" s="466"/>
      <c r="AD4" s="466"/>
      <c r="AE4" s="466"/>
      <c r="AF4" s="466"/>
      <c r="AG4" s="466"/>
      <c r="AH4" s="466"/>
      <c r="AI4" s="466"/>
      <c r="AJ4" s="466"/>
      <c r="AK4" s="466"/>
      <c r="AL4" s="466"/>
      <c r="AM4" s="466"/>
      <c r="AN4" s="466"/>
      <c r="AO4" s="466"/>
      <c r="AP4" s="466"/>
      <c r="AQ4" s="466"/>
      <c r="AR4" s="466"/>
      <c r="AS4" s="466"/>
      <c r="AT4" s="466"/>
      <c r="AU4" s="466"/>
      <c r="AV4" s="466"/>
      <c r="AW4" s="466"/>
      <c r="AX4" s="466"/>
      <c r="AY4" s="466"/>
      <c r="AZ4" s="466"/>
      <c r="BA4" s="466"/>
      <c r="BB4" s="466"/>
      <c r="BC4" s="466"/>
      <c r="BD4" s="466"/>
      <c r="BE4" s="466"/>
      <c r="BF4" s="466"/>
      <c r="BG4" s="466"/>
      <c r="BH4" s="466"/>
      <c r="BI4" s="466"/>
      <c r="BJ4" s="466"/>
      <c r="BK4" s="466"/>
      <c r="BL4" s="466"/>
      <c r="BM4" s="466"/>
      <c r="BN4" s="466"/>
      <c r="BO4" s="476" t="s">
        <v>133</v>
      </c>
      <c r="BP4" s="476"/>
      <c r="BQ4" s="476"/>
      <c r="BR4" s="476"/>
      <c r="BS4" s="476"/>
      <c r="BT4" s="476"/>
      <c r="BU4" s="476"/>
      <c r="BV4" s="476"/>
      <c r="BW4" s="476"/>
      <c r="BX4" s="476"/>
      <c r="BY4" s="476"/>
      <c r="BZ4" s="476"/>
      <c r="CA4" s="476"/>
      <c r="CB4" s="476"/>
      <c r="CC4" s="476"/>
      <c r="CD4" s="476"/>
      <c r="CE4" s="476"/>
      <c r="CF4" s="476"/>
      <c r="CG4" s="476"/>
      <c r="CH4" s="476"/>
      <c r="CI4" s="476"/>
      <c r="CJ4" s="476"/>
      <c r="CK4" s="476"/>
      <c r="CL4" s="476"/>
      <c r="CM4" s="476"/>
      <c r="CN4" s="476"/>
      <c r="CO4" s="476"/>
      <c r="CP4" s="476"/>
      <c r="CQ4" s="476"/>
      <c r="CR4" s="476"/>
      <c r="CS4" s="476"/>
      <c r="CT4" s="476"/>
      <c r="CU4" s="476"/>
      <c r="CV4" s="476"/>
      <c r="CW4" s="476"/>
      <c r="CX4" s="476"/>
      <c r="CY4" s="476"/>
      <c r="CZ4" s="476"/>
      <c r="DA4" s="476"/>
      <c r="DB4" s="476"/>
      <c r="DC4" s="476"/>
      <c r="DD4" s="476"/>
      <c r="DE4" s="476"/>
      <c r="DF4" s="476"/>
      <c r="DG4" s="476"/>
      <c r="DH4" s="476"/>
      <c r="DI4" s="476"/>
      <c r="DJ4" s="476"/>
      <c r="DK4" s="476"/>
      <c r="DL4" s="476"/>
      <c r="DM4" s="476"/>
      <c r="DN4" s="476"/>
      <c r="DO4" s="476"/>
      <c r="DP4" s="476"/>
      <c r="DQ4" s="476"/>
      <c r="DR4" s="476"/>
      <c r="DS4" s="476"/>
      <c r="DT4" s="476"/>
      <c r="DU4" s="476"/>
      <c r="DV4" s="476"/>
      <c r="DW4" s="476"/>
      <c r="DX4" s="476"/>
      <c r="DY4" s="476"/>
      <c r="DZ4" s="476"/>
      <c r="EA4" s="476"/>
      <c r="EB4" s="476"/>
      <c r="EC4" s="476"/>
      <c r="ED4" s="476"/>
      <c r="EE4" s="476"/>
      <c r="EF4" s="476"/>
      <c r="EG4" s="476"/>
      <c r="EH4" s="476"/>
      <c r="EI4" s="476"/>
      <c r="EJ4" s="476"/>
      <c r="EK4" s="476"/>
      <c r="EL4" s="476"/>
      <c r="EM4" s="476"/>
      <c r="EN4" s="476"/>
      <c r="EO4" s="476"/>
      <c r="EP4" s="476"/>
      <c r="EQ4" s="476"/>
      <c r="ER4" s="476"/>
      <c r="ES4" s="476"/>
      <c r="ET4" s="476"/>
      <c r="EU4" s="476"/>
      <c r="EV4" s="476"/>
      <c r="EW4" s="476"/>
      <c r="EX4" s="476"/>
      <c r="EY4" s="476"/>
      <c r="EZ4" s="476"/>
    </row>
    <row r="5" spans="1:193" s="257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>
        <v>139</v>
      </c>
      <c r="EV5" s="12">
        <v>140</v>
      </c>
      <c r="EW5" s="12">
        <v>141</v>
      </c>
      <c r="EX5" s="12">
        <v>142</v>
      </c>
      <c r="EY5" s="12">
        <v>143</v>
      </c>
      <c r="EZ5" s="12">
        <v>144</v>
      </c>
      <c r="FA5" s="12">
        <v>145</v>
      </c>
      <c r="FB5" s="39"/>
      <c r="FC5" s="255"/>
      <c r="FD5" s="255"/>
      <c r="FE5" s="256"/>
      <c r="FF5" s="256"/>
      <c r="FG5" s="256"/>
      <c r="FH5" s="256"/>
      <c r="FI5" s="256"/>
      <c r="FJ5" s="256"/>
    </row>
    <row r="6" spans="1:193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73" t="s">
        <v>6</v>
      </c>
      <c r="W6" s="474"/>
      <c r="X6" s="474"/>
      <c r="Y6" s="474"/>
      <c r="Z6" s="475"/>
      <c r="AA6" s="473" t="s">
        <v>7</v>
      </c>
      <c r="AB6" s="474"/>
      <c r="AC6" s="474"/>
      <c r="AD6" s="474"/>
      <c r="AE6" s="475"/>
      <c r="AF6" s="440" t="s">
        <v>8</v>
      </c>
      <c r="AG6" s="441"/>
      <c r="AH6" s="441"/>
      <c r="AI6" s="441"/>
      <c r="AJ6" s="442"/>
      <c r="AK6" s="433" t="s">
        <v>9</v>
      </c>
      <c r="AL6" s="434"/>
      <c r="AM6" s="434"/>
      <c r="AN6" s="434"/>
      <c r="AO6" s="445"/>
      <c r="AP6" s="424" t="s">
        <v>193</v>
      </c>
      <c r="AQ6" s="425"/>
      <c r="AR6" s="425"/>
      <c r="AS6" s="425"/>
      <c r="AT6" s="426"/>
      <c r="AU6" s="427" t="s">
        <v>10</v>
      </c>
      <c r="AV6" s="428"/>
      <c r="AW6" s="428"/>
      <c r="AX6" s="428"/>
      <c r="AY6" s="429"/>
      <c r="AZ6" s="424" t="s">
        <v>192</v>
      </c>
      <c r="BA6" s="425"/>
      <c r="BB6" s="425"/>
      <c r="BC6" s="425"/>
      <c r="BD6" s="426"/>
      <c r="BE6" s="435" t="s">
        <v>11</v>
      </c>
      <c r="BF6" s="428"/>
      <c r="BG6" s="428"/>
      <c r="BH6" s="428"/>
      <c r="BI6" s="436"/>
      <c r="BJ6" s="433" t="s">
        <v>74</v>
      </c>
      <c r="BK6" s="434"/>
      <c r="BL6" s="434"/>
      <c r="BM6" s="434"/>
      <c r="BN6" s="434"/>
      <c r="BO6" s="430" t="s">
        <v>87</v>
      </c>
      <c r="BP6" s="431"/>
      <c r="BQ6" s="431"/>
      <c r="BR6" s="431"/>
      <c r="BS6" s="431"/>
      <c r="BT6" s="432"/>
      <c r="BU6" s="437" t="s">
        <v>88</v>
      </c>
      <c r="BV6" s="438"/>
      <c r="BW6" s="438"/>
      <c r="BX6" s="438"/>
      <c r="BY6" s="438"/>
      <c r="BZ6" s="439"/>
      <c r="CA6" s="430" t="s">
        <v>89</v>
      </c>
      <c r="CB6" s="431"/>
      <c r="CC6" s="431"/>
      <c r="CD6" s="431"/>
      <c r="CE6" s="431"/>
      <c r="CF6" s="432"/>
      <c r="CG6" s="453" t="s">
        <v>7</v>
      </c>
      <c r="CH6" s="454"/>
      <c r="CI6" s="454"/>
      <c r="CJ6" s="454"/>
      <c r="CK6" s="454"/>
      <c r="CL6" s="454"/>
      <c r="CM6" s="470" t="s">
        <v>6</v>
      </c>
      <c r="CN6" s="471"/>
      <c r="CO6" s="471"/>
      <c r="CP6" s="471"/>
      <c r="CQ6" s="471"/>
      <c r="CR6" s="472"/>
      <c r="CS6" s="470" t="s">
        <v>105</v>
      </c>
      <c r="CT6" s="471"/>
      <c r="CU6" s="471"/>
      <c r="CV6" s="471"/>
      <c r="CW6" s="471"/>
      <c r="CX6" s="472"/>
      <c r="CY6" s="467" t="s">
        <v>194</v>
      </c>
      <c r="CZ6" s="468"/>
      <c r="DA6" s="468"/>
      <c r="DB6" s="468"/>
      <c r="DC6" s="468"/>
      <c r="DD6" s="469"/>
      <c r="DE6" s="437" t="s">
        <v>8</v>
      </c>
      <c r="DF6" s="438"/>
      <c r="DG6" s="438"/>
      <c r="DH6" s="438"/>
      <c r="DI6" s="438"/>
      <c r="DJ6" s="439"/>
      <c r="DK6" s="467" t="s">
        <v>90</v>
      </c>
      <c r="DL6" s="468"/>
      <c r="DM6" s="468"/>
      <c r="DN6" s="468"/>
      <c r="DO6" s="468"/>
      <c r="DP6" s="469"/>
      <c r="DQ6" s="448" t="s">
        <v>9</v>
      </c>
      <c r="DR6" s="449"/>
      <c r="DS6" s="449"/>
      <c r="DT6" s="449"/>
      <c r="DU6" s="449"/>
      <c r="DV6" s="450"/>
      <c r="DW6" s="451" t="s">
        <v>74</v>
      </c>
      <c r="DX6" s="452"/>
      <c r="DY6" s="452"/>
      <c r="DZ6" s="452"/>
      <c r="EA6" s="452"/>
      <c r="EB6" s="452"/>
      <c r="EC6" s="430" t="s">
        <v>11</v>
      </c>
      <c r="ED6" s="431"/>
      <c r="EE6" s="431"/>
      <c r="EF6" s="431"/>
      <c r="EG6" s="431"/>
      <c r="EH6" s="432"/>
      <c r="EI6" s="455" t="s">
        <v>224</v>
      </c>
      <c r="EJ6" s="456"/>
      <c r="EK6" s="456"/>
      <c r="EL6" s="456"/>
      <c r="EM6" s="456"/>
      <c r="EN6" s="457"/>
      <c r="EO6" s="458" t="s">
        <v>225</v>
      </c>
      <c r="EP6" s="459"/>
      <c r="EQ6" s="459"/>
      <c r="ER6" s="459"/>
      <c r="ES6" s="459"/>
      <c r="ET6" s="460"/>
      <c r="EU6" s="179"/>
      <c r="EV6" s="180"/>
      <c r="EW6" s="180"/>
      <c r="EX6" s="180" t="s">
        <v>12</v>
      </c>
      <c r="EY6" s="180"/>
      <c r="EZ6" s="181"/>
      <c r="FC6" s="68"/>
      <c r="FD6" s="68"/>
    </row>
    <row r="7" spans="1:193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202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202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202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202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202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202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202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202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202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202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202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202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202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202</v>
      </c>
      <c r="ER7" s="209" t="s">
        <v>15</v>
      </c>
      <c r="ES7" s="209" t="s">
        <v>16</v>
      </c>
      <c r="ET7" s="209" t="s">
        <v>17</v>
      </c>
      <c r="EU7" s="209" t="s">
        <v>13</v>
      </c>
      <c r="EV7" s="209" t="s">
        <v>14</v>
      </c>
      <c r="EW7" s="209" t="s">
        <v>202</v>
      </c>
      <c r="EX7" s="209" t="s">
        <v>15</v>
      </c>
      <c r="EY7" s="209" t="s">
        <v>16</v>
      </c>
      <c r="EZ7" s="230" t="s">
        <v>17</v>
      </c>
      <c r="FA7" s="30"/>
      <c r="FB7" s="291"/>
      <c r="FC7" s="292"/>
      <c r="FD7" s="292"/>
      <c r="FE7" s="68"/>
      <c r="FF7" s="68"/>
      <c r="FG7" s="68"/>
      <c r="FH7" s="68"/>
      <c r="FI7" s="68"/>
      <c r="FJ7" s="68"/>
    </row>
    <row r="8" spans="1:193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174">
        <v>346</v>
      </c>
      <c r="EV8" s="227">
        <f>SUM(C8+H8+M8+R8+W8+AB8+AG8+AL8+AQ8+AV8+BA8+BF8)</f>
        <v>0</v>
      </c>
      <c r="EW8" s="227">
        <f>SUM(D8+I8+N8+S8+X8+AC8+AH8+AM8+AR8+AW8+BB8+BG8)</f>
        <v>0</v>
      </c>
      <c r="EX8" s="228">
        <v>0</v>
      </c>
      <c r="EY8" s="228">
        <f t="shared" ref="EY8:EY13" si="0">SUM(E8+J8+O8+T8+Y8+AD8+AI8+AN8+AS8+AX8+BC8+BH8)</f>
        <v>0</v>
      </c>
      <c r="EZ8" s="229">
        <f t="shared" ref="EZ8:EZ17" si="1">SUM(EU8+EV8)</f>
        <v>346</v>
      </c>
      <c r="FB8" s="463"/>
      <c r="FC8" s="464"/>
      <c r="FD8" s="464"/>
      <c r="FE8" s="258"/>
      <c r="FF8" s="258"/>
      <c r="FG8" s="258"/>
      <c r="FH8" s="237"/>
      <c r="FI8" s="258"/>
      <c r="FJ8" s="258"/>
      <c r="FK8" s="258"/>
      <c r="FL8" s="258"/>
      <c r="FM8" s="461"/>
      <c r="FN8" s="462"/>
      <c r="FO8" s="462"/>
      <c r="FP8" s="462"/>
      <c r="FQ8" s="462"/>
      <c r="FR8" s="465"/>
      <c r="FS8" s="462"/>
      <c r="FT8" s="462"/>
      <c r="FU8" s="462"/>
      <c r="FV8" s="462"/>
      <c r="FW8" s="465"/>
      <c r="FX8" s="462"/>
      <c r="FY8" s="462"/>
      <c r="FZ8" s="462"/>
      <c r="GA8" s="462"/>
      <c r="GB8" s="465"/>
      <c r="GC8" s="462"/>
      <c r="GD8" s="462"/>
      <c r="GE8" s="462"/>
      <c r="GF8" s="462"/>
      <c r="GG8" s="461"/>
      <c r="GH8" s="462"/>
      <c r="GI8" s="462"/>
      <c r="GJ8" s="462"/>
      <c r="GK8" s="462"/>
    </row>
    <row r="9" spans="1:193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170">
        <f>SUM(B9+G9+L9+Q9+V9+AA9+AF9+AK9+AP9+AU9+AZ9+BE9)</f>
        <v>226</v>
      </c>
      <c r="EV9" s="100">
        <f t="shared" ref="EV9:EV40" si="5">SUM(C9+H9+M9+R9+W9+AB9+AG9+AL9+AQ9+AV9+BA9+BF9+BK9)</f>
        <v>176</v>
      </c>
      <c r="EW9" s="227">
        <f t="shared" ref="EW9:EW25" si="6">SUM(D9+I9+N9+S9+X9+AC9+AH9+AM9+AR9+AW9+BB9+BG9)</f>
        <v>170</v>
      </c>
      <c r="EX9" s="100">
        <f t="shared" ref="EX9:EX22" si="7">SUM(EZ8-EV9-EY8)</f>
        <v>170</v>
      </c>
      <c r="EY9" s="137">
        <f t="shared" si="0"/>
        <v>0</v>
      </c>
      <c r="EZ9" s="138">
        <f t="shared" si="1"/>
        <v>402</v>
      </c>
      <c r="FB9" s="463"/>
      <c r="FC9" s="464"/>
      <c r="FD9" s="464"/>
      <c r="FE9" s="258"/>
      <c r="FF9" s="258"/>
      <c r="FG9" s="258"/>
      <c r="FH9" s="237"/>
      <c r="FI9" s="258"/>
      <c r="FJ9" s="258"/>
      <c r="FK9" s="258"/>
      <c r="FL9" s="258"/>
      <c r="FM9" s="461"/>
      <c r="FN9" s="462"/>
      <c r="FO9" s="462"/>
      <c r="FP9" s="462"/>
      <c r="FQ9" s="462"/>
      <c r="FR9" s="465"/>
      <c r="FS9" s="462"/>
      <c r="FT9" s="462"/>
      <c r="FU9" s="462"/>
      <c r="FV9" s="462"/>
      <c r="FW9" s="465"/>
      <c r="FX9" s="462"/>
      <c r="FY9" s="462"/>
      <c r="FZ9" s="462"/>
      <c r="GA9" s="462"/>
      <c r="GB9" s="465"/>
      <c r="GC9" s="462"/>
      <c r="GD9" s="462"/>
      <c r="GE9" s="462"/>
      <c r="GF9" s="462"/>
      <c r="GG9" s="461"/>
      <c r="GH9" s="462"/>
      <c r="GI9" s="462"/>
      <c r="GJ9" s="462"/>
      <c r="GK9" s="462"/>
    </row>
    <row r="10" spans="1:193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171">
        <f t="shared" ref="EU10:EU41" si="13">SUM(B10+G10+L10+Q10+V10+AA10+AF10+AK10+AP10+AU10+AZ10+BE10+BJ10)</f>
        <v>421</v>
      </c>
      <c r="EV10" s="100">
        <f t="shared" si="5"/>
        <v>268</v>
      </c>
      <c r="EW10" s="227">
        <f t="shared" si="6"/>
        <v>134</v>
      </c>
      <c r="EX10" s="101">
        <f t="shared" si="7"/>
        <v>134</v>
      </c>
      <c r="EY10" s="139">
        <f t="shared" si="0"/>
        <v>0</v>
      </c>
      <c r="EZ10" s="140">
        <f t="shared" si="1"/>
        <v>689</v>
      </c>
      <c r="FB10" s="463"/>
      <c r="FC10" s="464"/>
      <c r="FD10" s="464"/>
      <c r="FE10" s="258"/>
      <c r="FF10" s="258"/>
      <c r="FG10" s="258"/>
      <c r="FH10" s="237"/>
      <c r="FI10" s="258"/>
      <c r="FJ10" s="258"/>
      <c r="FK10" s="258"/>
      <c r="FL10" s="258"/>
      <c r="FM10" s="461"/>
      <c r="FN10" s="462"/>
      <c r="FO10" s="462"/>
      <c r="FP10" s="462"/>
      <c r="FQ10" s="462"/>
      <c r="FR10" s="465"/>
      <c r="FS10" s="462"/>
      <c r="FT10" s="462"/>
      <c r="FU10" s="462"/>
      <c r="FV10" s="462"/>
      <c r="FW10" s="465"/>
      <c r="FX10" s="462"/>
      <c r="FY10" s="462"/>
      <c r="FZ10" s="462"/>
      <c r="GA10" s="462"/>
      <c r="GB10" s="465"/>
      <c r="GC10" s="462"/>
      <c r="GD10" s="462"/>
      <c r="GE10" s="462"/>
      <c r="GF10" s="462"/>
      <c r="GG10" s="461"/>
      <c r="GH10" s="462"/>
      <c r="GI10" s="462"/>
      <c r="GJ10" s="462"/>
      <c r="GK10" s="462"/>
    </row>
    <row r="11" spans="1:193" ht="12" customHeight="1" x14ac:dyDescent="0.2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171">
        <f t="shared" si="13"/>
        <v>204</v>
      </c>
      <c r="EV11" s="100">
        <f t="shared" si="5"/>
        <v>528</v>
      </c>
      <c r="EW11" s="227">
        <f t="shared" si="6"/>
        <v>161</v>
      </c>
      <c r="EX11" s="100">
        <f t="shared" si="7"/>
        <v>161</v>
      </c>
      <c r="EY11" s="137">
        <f t="shared" si="0"/>
        <v>0</v>
      </c>
      <c r="EZ11" s="138">
        <f t="shared" si="1"/>
        <v>732</v>
      </c>
      <c r="FB11" s="463"/>
      <c r="FC11" s="464"/>
      <c r="FD11" s="464"/>
      <c r="FE11" s="258"/>
      <c r="FF11" s="258"/>
      <c r="FG11" s="258"/>
      <c r="FH11" s="237"/>
      <c r="FI11" s="258"/>
      <c r="FJ11" s="258"/>
      <c r="FK11" s="258"/>
      <c r="FL11" s="258"/>
      <c r="FM11" s="461"/>
      <c r="FN11" s="462"/>
      <c r="FO11" s="462"/>
      <c r="FP11" s="462"/>
      <c r="FQ11" s="462"/>
      <c r="FR11" s="465"/>
      <c r="FS11" s="462"/>
      <c r="FT11" s="462"/>
      <c r="FU11" s="462"/>
      <c r="FV11" s="462"/>
      <c r="FW11" s="465"/>
      <c r="FX11" s="462"/>
      <c r="FY11" s="462"/>
      <c r="FZ11" s="462"/>
      <c r="GA11" s="462"/>
      <c r="GB11" s="465"/>
      <c r="GC11" s="462"/>
      <c r="GD11" s="462"/>
      <c r="GE11" s="462"/>
      <c r="GF11" s="462"/>
      <c r="GG11" s="461"/>
      <c r="GH11" s="462"/>
      <c r="GI11" s="462"/>
      <c r="GJ11" s="462"/>
      <c r="GK11" s="462"/>
    </row>
    <row r="12" spans="1:193" ht="12" customHeight="1" x14ac:dyDescent="0.2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171">
        <f t="shared" si="13"/>
        <v>111</v>
      </c>
      <c r="EV12" s="100">
        <f t="shared" si="5"/>
        <v>526</v>
      </c>
      <c r="EW12" s="227">
        <f t="shared" si="6"/>
        <v>206</v>
      </c>
      <c r="EX12" s="101">
        <f t="shared" si="7"/>
        <v>206</v>
      </c>
      <c r="EY12" s="139">
        <f t="shared" si="0"/>
        <v>0</v>
      </c>
      <c r="EZ12" s="140">
        <f t="shared" si="1"/>
        <v>637</v>
      </c>
      <c r="FB12" s="463"/>
      <c r="FC12" s="464"/>
      <c r="FD12" s="464"/>
      <c r="FE12" s="258"/>
      <c r="FF12" s="258"/>
      <c r="FG12" s="258"/>
      <c r="FH12" s="237"/>
      <c r="FI12" s="258"/>
      <c r="FJ12" s="258"/>
      <c r="FK12" s="258"/>
      <c r="FL12" s="258"/>
      <c r="FM12" s="461"/>
      <c r="FN12" s="462"/>
      <c r="FO12" s="462"/>
      <c r="FP12" s="462"/>
      <c r="FQ12" s="462"/>
      <c r="FR12" s="465"/>
      <c r="FS12" s="462"/>
      <c r="FT12" s="462"/>
      <c r="FU12" s="462"/>
      <c r="FV12" s="462"/>
      <c r="FW12" s="465"/>
      <c r="FX12" s="462"/>
      <c r="FY12" s="462"/>
      <c r="FZ12" s="462"/>
      <c r="GA12" s="462"/>
      <c r="GB12" s="465"/>
      <c r="GC12" s="462"/>
      <c r="GD12" s="462"/>
      <c r="GE12" s="462"/>
      <c r="GF12" s="462"/>
      <c r="GG12" s="461"/>
      <c r="GH12" s="462"/>
      <c r="GI12" s="462"/>
      <c r="GJ12" s="462"/>
      <c r="GK12" s="462"/>
    </row>
    <row r="13" spans="1:193" ht="12" customHeight="1" x14ac:dyDescent="0.2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171">
        <f t="shared" si="13"/>
        <v>97</v>
      </c>
      <c r="EV13" s="100">
        <f t="shared" si="5"/>
        <v>553</v>
      </c>
      <c r="EW13" s="227">
        <f t="shared" si="6"/>
        <v>84</v>
      </c>
      <c r="EX13" s="100">
        <f t="shared" si="7"/>
        <v>84</v>
      </c>
      <c r="EY13" s="137">
        <f t="shared" si="0"/>
        <v>0</v>
      </c>
      <c r="EZ13" s="138">
        <f t="shared" si="1"/>
        <v>650</v>
      </c>
      <c r="FB13" s="463"/>
      <c r="FC13" s="464"/>
      <c r="FD13" s="464"/>
      <c r="FE13" s="258"/>
      <c r="FF13" s="258"/>
      <c r="FG13" s="258"/>
      <c r="FH13" s="237"/>
      <c r="FI13" s="258"/>
      <c r="FJ13" s="258"/>
      <c r="FK13" s="258"/>
      <c r="FL13" s="258"/>
      <c r="FM13" s="461"/>
      <c r="FN13" s="462"/>
      <c r="FO13" s="462"/>
      <c r="FP13" s="462"/>
      <c r="FQ13" s="462"/>
      <c r="FR13" s="465"/>
      <c r="FS13" s="462"/>
      <c r="FT13" s="462"/>
      <c r="FU13" s="462"/>
      <c r="FV13" s="462"/>
      <c r="FW13" s="465"/>
      <c r="FX13" s="462"/>
      <c r="FY13" s="462"/>
      <c r="FZ13" s="462"/>
      <c r="GA13" s="462"/>
      <c r="GB13" s="465"/>
      <c r="GC13" s="462"/>
      <c r="GD13" s="462"/>
      <c r="GE13" s="462"/>
      <c r="GF13" s="462"/>
      <c r="GG13" s="461"/>
      <c r="GH13" s="462"/>
      <c r="GI13" s="462"/>
      <c r="GJ13" s="462"/>
      <c r="GK13" s="462"/>
    </row>
    <row r="14" spans="1:193" ht="12" customHeight="1" x14ac:dyDescent="0.2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71">
        <f t="shared" si="13"/>
        <v>184</v>
      </c>
      <c r="EV14" s="100">
        <f t="shared" si="5"/>
        <v>547</v>
      </c>
      <c r="EW14" s="227">
        <f t="shared" si="6"/>
        <v>103</v>
      </c>
      <c r="EX14" s="101">
        <f t="shared" si="7"/>
        <v>103</v>
      </c>
      <c r="EY14" s="141">
        <f t="shared" ref="EY14:EY45" si="14">SUM(E14+J14+O14+T14+Y14+AD14+AI14+AN14+AS14+AX14+BC14+BH14+BM14)</f>
        <v>0</v>
      </c>
      <c r="EZ14" s="140">
        <f t="shared" si="1"/>
        <v>731</v>
      </c>
      <c r="FB14" s="463"/>
      <c r="FC14" s="464"/>
      <c r="FD14" s="464"/>
      <c r="FE14" s="258"/>
      <c r="FF14" s="258"/>
      <c r="FG14" s="258"/>
      <c r="FH14" s="237"/>
      <c r="FI14" s="258"/>
      <c r="FJ14" s="258"/>
      <c r="FK14" s="258"/>
      <c r="FL14" s="258"/>
      <c r="FM14" s="461"/>
      <c r="FN14" s="462"/>
      <c r="FO14" s="462"/>
      <c r="FP14" s="462"/>
      <c r="FQ14" s="462"/>
      <c r="FR14" s="465"/>
      <c r="FS14" s="462"/>
      <c r="FT14" s="462"/>
      <c r="FU14" s="462"/>
      <c r="FV14" s="462"/>
      <c r="FW14" s="465"/>
      <c r="FX14" s="462"/>
      <c r="FY14" s="462"/>
      <c r="FZ14" s="462"/>
      <c r="GA14" s="462"/>
      <c r="GB14" s="465"/>
      <c r="GC14" s="462"/>
      <c r="GD14" s="462"/>
      <c r="GE14" s="462"/>
      <c r="GF14" s="462"/>
      <c r="GG14" s="461"/>
      <c r="GH14" s="462"/>
      <c r="GI14" s="462"/>
      <c r="GJ14" s="462"/>
      <c r="GK14" s="462"/>
    </row>
    <row r="15" spans="1:193" ht="12" customHeight="1" x14ac:dyDescent="0.2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71">
        <f t="shared" si="13"/>
        <v>46</v>
      </c>
      <c r="EV15" s="100">
        <f t="shared" si="5"/>
        <v>659</v>
      </c>
      <c r="EW15" s="227">
        <f t="shared" si="6"/>
        <v>72</v>
      </c>
      <c r="EX15" s="100">
        <f t="shared" si="7"/>
        <v>72</v>
      </c>
      <c r="EY15" s="141">
        <f t="shared" si="14"/>
        <v>7</v>
      </c>
      <c r="EZ15" s="138">
        <f t="shared" si="1"/>
        <v>705</v>
      </c>
      <c r="FC15" s="232"/>
      <c r="FD15" s="232"/>
      <c r="FE15" s="258"/>
      <c r="FF15" s="258"/>
      <c r="FG15" s="258"/>
      <c r="FH15" s="237"/>
      <c r="FI15" s="258"/>
      <c r="FJ15" s="258"/>
      <c r="FK15" s="258"/>
      <c r="FL15" s="258"/>
      <c r="FM15" s="461"/>
      <c r="FN15" s="462"/>
      <c r="FO15" s="462"/>
      <c r="FP15" s="462"/>
      <c r="FQ15" s="462"/>
      <c r="FR15" s="465"/>
      <c r="FS15" s="462"/>
      <c r="FT15" s="462"/>
      <c r="FU15" s="462"/>
      <c r="FV15" s="462"/>
      <c r="FW15" s="465"/>
      <c r="FX15" s="462"/>
      <c r="FY15" s="462"/>
      <c r="FZ15" s="462"/>
      <c r="GA15" s="462"/>
      <c r="GB15" s="465"/>
      <c r="GC15" s="462"/>
      <c r="GD15" s="462"/>
      <c r="GE15" s="462"/>
      <c r="GF15" s="462"/>
      <c r="GG15" s="461"/>
      <c r="GH15" s="462"/>
      <c r="GI15" s="462"/>
      <c r="GJ15" s="462"/>
      <c r="GK15" s="462"/>
    </row>
    <row r="16" spans="1:193" ht="12" customHeight="1" x14ac:dyDescent="0.2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71">
        <f t="shared" si="13"/>
        <v>156</v>
      </c>
      <c r="EV16" s="100">
        <f t="shared" si="5"/>
        <v>644</v>
      </c>
      <c r="EW16" s="227">
        <f t="shared" si="6"/>
        <v>54</v>
      </c>
      <c r="EX16" s="101">
        <f t="shared" si="7"/>
        <v>54</v>
      </c>
      <c r="EY16" s="141">
        <f t="shared" si="14"/>
        <v>21</v>
      </c>
      <c r="EZ16" s="140">
        <f t="shared" si="1"/>
        <v>800</v>
      </c>
      <c r="FC16" s="232"/>
      <c r="FD16" s="232"/>
      <c r="FE16" s="232"/>
      <c r="FF16" s="232"/>
      <c r="FG16" s="232"/>
      <c r="FH16" s="232"/>
      <c r="FI16" s="232"/>
      <c r="FJ16" s="232"/>
    </row>
    <row r="17" spans="1:160" ht="12" customHeight="1" x14ac:dyDescent="0.2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71">
        <f t="shared" si="13"/>
        <v>51</v>
      </c>
      <c r="EV17" s="100">
        <f t="shared" si="5"/>
        <v>658</v>
      </c>
      <c r="EW17" s="227">
        <f t="shared" si="6"/>
        <v>121</v>
      </c>
      <c r="EX17" s="100">
        <f t="shared" si="7"/>
        <v>121</v>
      </c>
      <c r="EY17" s="141">
        <f t="shared" si="14"/>
        <v>24</v>
      </c>
      <c r="EZ17" s="138">
        <f t="shared" si="1"/>
        <v>709</v>
      </c>
      <c r="FC17" s="232"/>
      <c r="FD17" s="232"/>
    </row>
    <row r="18" spans="1:160" ht="12" customHeight="1" x14ac:dyDescent="0.2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71">
        <f t="shared" si="13"/>
        <v>167</v>
      </c>
      <c r="EV18" s="100">
        <f t="shared" si="5"/>
        <v>639</v>
      </c>
      <c r="EW18" s="227">
        <f t="shared" si="6"/>
        <v>46</v>
      </c>
      <c r="EX18" s="101">
        <f t="shared" si="7"/>
        <v>46</v>
      </c>
      <c r="EY18" s="141">
        <f t="shared" si="14"/>
        <v>72</v>
      </c>
      <c r="EZ18" s="140">
        <f>SUM(EU18+EV18)</f>
        <v>806</v>
      </c>
    </row>
    <row r="19" spans="1:160" ht="12" customHeight="1" x14ac:dyDescent="0.2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71">
        <f t="shared" si="13"/>
        <v>46</v>
      </c>
      <c r="EV19" s="100">
        <f t="shared" si="5"/>
        <v>667</v>
      </c>
      <c r="EW19" s="227">
        <f t="shared" si="6"/>
        <v>67</v>
      </c>
      <c r="EX19" s="100">
        <f t="shared" si="7"/>
        <v>67</v>
      </c>
      <c r="EY19" s="141">
        <f t="shared" si="14"/>
        <v>88</v>
      </c>
      <c r="EZ19" s="138">
        <f>SUM(EU19+EV19)</f>
        <v>713</v>
      </c>
    </row>
    <row r="20" spans="1:160" ht="12" customHeight="1" x14ac:dyDescent="0.2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71">
        <f t="shared" si="13"/>
        <v>254</v>
      </c>
      <c r="EV20" s="100">
        <f t="shared" si="5"/>
        <v>552</v>
      </c>
      <c r="EW20" s="227">
        <f t="shared" si="6"/>
        <v>73</v>
      </c>
      <c r="EX20" s="100">
        <f t="shared" si="7"/>
        <v>73</v>
      </c>
      <c r="EY20" s="141">
        <f t="shared" si="14"/>
        <v>68</v>
      </c>
      <c r="EZ20" s="138">
        <f>SUM(EU20+EV20)</f>
        <v>806</v>
      </c>
    </row>
    <row r="21" spans="1:160" ht="12" customHeight="1" x14ac:dyDescent="0.2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71">
        <f t="shared" si="13"/>
        <v>71</v>
      </c>
      <c r="EV21" s="100">
        <f t="shared" si="5"/>
        <v>590</v>
      </c>
      <c r="EW21" s="227">
        <f t="shared" si="6"/>
        <v>148</v>
      </c>
      <c r="EX21" s="100">
        <f t="shared" si="7"/>
        <v>148</v>
      </c>
      <c r="EY21" s="141">
        <f t="shared" si="14"/>
        <v>45</v>
      </c>
      <c r="EZ21" s="138">
        <f>SUM(EU21+EV21)</f>
        <v>661</v>
      </c>
    </row>
    <row r="22" spans="1:160" ht="12" customHeight="1" x14ac:dyDescent="0.2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71">
        <f t="shared" si="13"/>
        <v>325</v>
      </c>
      <c r="EV22" s="100">
        <f t="shared" si="5"/>
        <v>533</v>
      </c>
      <c r="EW22" s="227">
        <f t="shared" si="6"/>
        <v>83</v>
      </c>
      <c r="EX22" s="100">
        <f t="shared" si="7"/>
        <v>83</v>
      </c>
      <c r="EY22" s="141">
        <f t="shared" si="14"/>
        <v>43</v>
      </c>
      <c r="EZ22" s="138">
        <f>SUM(EU22+EV22)</f>
        <v>858</v>
      </c>
    </row>
    <row r="23" spans="1:160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71">
        <f t="shared" si="13"/>
        <v>74</v>
      </c>
      <c r="EV23" s="100">
        <f t="shared" si="5"/>
        <v>678</v>
      </c>
      <c r="EW23" s="227">
        <f t="shared" si="6"/>
        <v>137</v>
      </c>
      <c r="EX23" s="100">
        <f>SUM(EZ22-EV23-EY22)</f>
        <v>137</v>
      </c>
      <c r="EY23" s="141">
        <f t="shared" si="14"/>
        <v>43</v>
      </c>
      <c r="EZ23" s="138">
        <f t="shared" ref="EZ23:EZ33" si="28">SUM(EU23+EV23)</f>
        <v>752</v>
      </c>
    </row>
    <row r="24" spans="1:160" ht="12" customHeight="1" x14ac:dyDescent="0.2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71">
        <f t="shared" si="13"/>
        <v>413</v>
      </c>
      <c r="EV24" s="100">
        <f t="shared" si="5"/>
        <v>624</v>
      </c>
      <c r="EW24" s="227">
        <f t="shared" si="6"/>
        <v>85</v>
      </c>
      <c r="EX24" s="100">
        <f>SUM(EZ23-EV24-EY23)</f>
        <v>85</v>
      </c>
      <c r="EY24" s="141">
        <f t="shared" si="14"/>
        <v>37</v>
      </c>
      <c r="EZ24" s="138">
        <f t="shared" si="28"/>
        <v>1037</v>
      </c>
    </row>
    <row r="25" spans="1:160" ht="12" customHeight="1" x14ac:dyDescent="0.2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71">
        <f t="shared" si="13"/>
        <v>80</v>
      </c>
      <c r="EV25" s="100">
        <f t="shared" si="5"/>
        <v>818</v>
      </c>
      <c r="EW25" s="227">
        <f t="shared" si="6"/>
        <v>182</v>
      </c>
      <c r="EX25" s="100">
        <f t="shared" ref="EX25:EX40" si="34">SUM(EZ24-EV25-EY24)</f>
        <v>182</v>
      </c>
      <c r="EY25" s="141">
        <f t="shared" si="14"/>
        <v>34</v>
      </c>
      <c r="EZ25" s="138">
        <f t="shared" si="28"/>
        <v>898</v>
      </c>
    </row>
    <row r="26" spans="1:160" ht="12" customHeight="1" x14ac:dyDescent="0.2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71">
        <f t="shared" si="13"/>
        <v>269</v>
      </c>
      <c r="EV26" s="100">
        <f t="shared" si="5"/>
        <v>773</v>
      </c>
      <c r="EW26" s="100"/>
      <c r="EX26" s="100">
        <f t="shared" si="34"/>
        <v>91</v>
      </c>
      <c r="EY26" s="141">
        <f t="shared" si="14"/>
        <v>28</v>
      </c>
      <c r="EZ26" s="138">
        <f t="shared" si="28"/>
        <v>1042</v>
      </c>
    </row>
    <row r="27" spans="1:160" ht="12" customHeight="1" x14ac:dyDescent="0.2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71">
        <f t="shared" si="13"/>
        <v>2</v>
      </c>
      <c r="EV27" s="100">
        <f t="shared" si="5"/>
        <v>873</v>
      </c>
      <c r="EW27" s="100"/>
      <c r="EX27" s="100">
        <f t="shared" si="34"/>
        <v>141</v>
      </c>
      <c r="EY27" s="141">
        <f t="shared" si="14"/>
        <v>32</v>
      </c>
      <c r="EZ27" s="138">
        <f t="shared" si="28"/>
        <v>875</v>
      </c>
    </row>
    <row r="28" spans="1:160" ht="12" customHeight="1" x14ac:dyDescent="0.2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71">
        <f t="shared" si="13"/>
        <v>312</v>
      </c>
      <c r="EV28" s="100">
        <f t="shared" si="5"/>
        <v>780</v>
      </c>
      <c r="EW28" s="100"/>
      <c r="EX28" s="100">
        <f t="shared" si="34"/>
        <v>63</v>
      </c>
      <c r="EY28" s="141">
        <f t="shared" si="14"/>
        <v>64</v>
      </c>
      <c r="EZ28" s="138">
        <f t="shared" si="28"/>
        <v>1092</v>
      </c>
    </row>
    <row r="29" spans="1:160" ht="12" customHeight="1" x14ac:dyDescent="0.2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71">
        <f t="shared" si="13"/>
        <v>109</v>
      </c>
      <c r="EV29" s="100">
        <f t="shared" si="5"/>
        <v>893</v>
      </c>
      <c r="EW29" s="100"/>
      <c r="EX29" s="100">
        <f t="shared" si="34"/>
        <v>135</v>
      </c>
      <c r="EY29" s="141">
        <f t="shared" si="14"/>
        <v>63</v>
      </c>
      <c r="EZ29" s="138">
        <f t="shared" si="28"/>
        <v>1002</v>
      </c>
    </row>
    <row r="30" spans="1:160" ht="12" customHeight="1" x14ac:dyDescent="0.2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71">
        <f t="shared" si="13"/>
        <v>422</v>
      </c>
      <c r="EV30" s="100">
        <f t="shared" si="5"/>
        <v>863</v>
      </c>
      <c r="EW30" s="100"/>
      <c r="EX30" s="100">
        <f t="shared" si="34"/>
        <v>76</v>
      </c>
      <c r="EY30" s="141">
        <f t="shared" si="14"/>
        <v>42</v>
      </c>
      <c r="EZ30" s="138">
        <f t="shared" si="28"/>
        <v>1285</v>
      </c>
    </row>
    <row r="31" spans="1:160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71">
        <f t="shared" si="13"/>
        <v>118</v>
      </c>
      <c r="EV31" s="100">
        <f t="shared" si="5"/>
        <v>969</v>
      </c>
      <c r="EW31" s="100"/>
      <c r="EX31" s="100">
        <f t="shared" si="34"/>
        <v>274</v>
      </c>
      <c r="EY31" s="141">
        <f t="shared" si="14"/>
        <v>74</v>
      </c>
      <c r="EZ31" s="138">
        <f t="shared" si="28"/>
        <v>1087</v>
      </c>
    </row>
    <row r="32" spans="1:160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71">
        <f t="shared" si="13"/>
        <v>421</v>
      </c>
      <c r="EV32" s="100">
        <f t="shared" si="5"/>
        <v>848</v>
      </c>
      <c r="EW32" s="100"/>
      <c r="EX32" s="100">
        <f t="shared" si="34"/>
        <v>165</v>
      </c>
      <c r="EY32" s="141">
        <f t="shared" si="14"/>
        <v>81</v>
      </c>
      <c r="EZ32" s="138">
        <f t="shared" si="28"/>
        <v>1269</v>
      </c>
    </row>
    <row r="33" spans="1:166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71">
        <f t="shared" si="13"/>
        <v>223</v>
      </c>
      <c r="EV33" s="100">
        <f t="shared" si="5"/>
        <v>970</v>
      </c>
      <c r="EW33" s="100"/>
      <c r="EX33" s="100">
        <f t="shared" si="34"/>
        <v>218</v>
      </c>
      <c r="EY33" s="141">
        <f t="shared" si="14"/>
        <v>88</v>
      </c>
      <c r="EZ33" s="138">
        <f t="shared" si="28"/>
        <v>1193</v>
      </c>
    </row>
    <row r="34" spans="1:166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71">
        <f t="shared" si="13"/>
        <v>812</v>
      </c>
      <c r="EV34" s="100">
        <f t="shared" si="5"/>
        <v>1010</v>
      </c>
      <c r="EW34" s="100"/>
      <c r="EX34" s="100">
        <f t="shared" si="34"/>
        <v>95</v>
      </c>
      <c r="EY34" s="141">
        <f t="shared" si="14"/>
        <v>75</v>
      </c>
      <c r="EZ34" s="138">
        <f t="shared" ref="EZ34:EZ46" si="45">SUM(EU34+EV34)</f>
        <v>1822</v>
      </c>
    </row>
    <row r="35" spans="1:166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71">
        <f t="shared" si="13"/>
        <v>406</v>
      </c>
      <c r="EV35" s="100">
        <f t="shared" si="5"/>
        <v>1468</v>
      </c>
      <c r="EW35" s="100"/>
      <c r="EX35" s="100">
        <f t="shared" si="34"/>
        <v>279</v>
      </c>
      <c r="EY35" s="141">
        <f t="shared" si="14"/>
        <v>37</v>
      </c>
      <c r="EZ35" s="138">
        <f t="shared" si="45"/>
        <v>1874</v>
      </c>
    </row>
    <row r="36" spans="1:166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71">
        <f t="shared" si="13"/>
        <v>721</v>
      </c>
      <c r="EV36" s="100">
        <f t="shared" si="5"/>
        <v>1652</v>
      </c>
      <c r="EW36" s="100"/>
      <c r="EX36" s="100">
        <f t="shared" si="34"/>
        <v>185</v>
      </c>
      <c r="EY36" s="141">
        <f t="shared" si="14"/>
        <v>51</v>
      </c>
      <c r="EZ36" s="138">
        <f t="shared" si="45"/>
        <v>2373</v>
      </c>
    </row>
    <row r="37" spans="1:166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71">
        <f t="shared" si="13"/>
        <v>298</v>
      </c>
      <c r="EV37" s="100">
        <f t="shared" si="5"/>
        <v>2044</v>
      </c>
      <c r="EW37" s="100"/>
      <c r="EX37" s="100">
        <f t="shared" si="34"/>
        <v>278</v>
      </c>
      <c r="EY37" s="141">
        <f t="shared" si="14"/>
        <v>63</v>
      </c>
      <c r="EZ37" s="138">
        <f t="shared" si="45"/>
        <v>2342</v>
      </c>
    </row>
    <row r="38" spans="1:166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71">
        <f t="shared" si="13"/>
        <v>673</v>
      </c>
      <c r="EV38" s="100">
        <f t="shared" si="5"/>
        <v>2020</v>
      </c>
      <c r="EW38" s="100"/>
      <c r="EX38" s="100">
        <f t="shared" si="34"/>
        <v>259</v>
      </c>
      <c r="EY38" s="141">
        <f t="shared" si="14"/>
        <v>98</v>
      </c>
      <c r="EZ38" s="138">
        <f t="shared" si="45"/>
        <v>2693</v>
      </c>
    </row>
    <row r="39" spans="1:166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71">
        <f t="shared" si="13"/>
        <v>374</v>
      </c>
      <c r="EV39" s="100">
        <f t="shared" si="5"/>
        <v>2282</v>
      </c>
      <c r="EW39" s="100"/>
      <c r="EX39" s="100">
        <f t="shared" si="34"/>
        <v>313</v>
      </c>
      <c r="EY39" s="141">
        <f t="shared" si="14"/>
        <v>42</v>
      </c>
      <c r="EZ39" s="138">
        <f t="shared" si="45"/>
        <v>2656</v>
      </c>
    </row>
    <row r="40" spans="1:166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71">
        <f t="shared" si="13"/>
        <v>558</v>
      </c>
      <c r="EV40" s="100">
        <f t="shared" si="5"/>
        <v>2375</v>
      </c>
      <c r="EW40" s="100"/>
      <c r="EX40" s="100">
        <f t="shared" si="34"/>
        <v>239</v>
      </c>
      <c r="EY40" s="141">
        <f t="shared" si="14"/>
        <v>103</v>
      </c>
      <c r="EZ40" s="138">
        <f t="shared" si="45"/>
        <v>2933</v>
      </c>
    </row>
    <row r="41" spans="1:166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71">
        <f t="shared" si="13"/>
        <v>343</v>
      </c>
      <c r="EV41" s="100">
        <f t="shared" ref="EV41:EV64" si="51">SUM(C41+H41+M41+R41+W41+AB41+AG41+AL41+AQ41+AV41+BA41+BF41+BK41)</f>
        <v>2588</v>
      </c>
      <c r="EW41" s="100"/>
      <c r="EX41" s="100">
        <f t="shared" ref="EX41:EX46" si="52">SUM(EZ40-EV41-EY40)</f>
        <v>242</v>
      </c>
      <c r="EY41" s="141">
        <f t="shared" si="14"/>
        <v>132</v>
      </c>
      <c r="EZ41" s="138">
        <f t="shared" si="45"/>
        <v>2931</v>
      </c>
    </row>
    <row r="42" spans="1:166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71">
        <f t="shared" ref="EU42:EU64" si="53">SUM(B42+G42+L42+Q42+V42+AA42+AF42+AK42+AP42+AU42+AZ42+BE42+BJ42)</f>
        <v>567</v>
      </c>
      <c r="EV42" s="100">
        <f t="shared" si="51"/>
        <v>2440</v>
      </c>
      <c r="EW42" s="100"/>
      <c r="EX42" s="101">
        <f t="shared" si="52"/>
        <v>359</v>
      </c>
      <c r="EY42" s="141">
        <f t="shared" si="14"/>
        <v>180</v>
      </c>
      <c r="EZ42" s="140">
        <f t="shared" si="45"/>
        <v>3007</v>
      </c>
    </row>
    <row r="43" spans="1:166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71">
        <f t="shared" si="53"/>
        <v>334</v>
      </c>
      <c r="EV43" s="100">
        <f t="shared" si="51"/>
        <v>2515</v>
      </c>
      <c r="EW43" s="100"/>
      <c r="EX43" s="101">
        <f t="shared" si="52"/>
        <v>312</v>
      </c>
      <c r="EY43" s="141">
        <f t="shared" si="14"/>
        <v>181</v>
      </c>
      <c r="EZ43" s="140">
        <f t="shared" si="45"/>
        <v>2849</v>
      </c>
    </row>
    <row r="44" spans="1:166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71">
        <f t="shared" si="53"/>
        <v>662</v>
      </c>
      <c r="EV44" s="100">
        <f t="shared" si="51"/>
        <v>2394</v>
      </c>
      <c r="EW44" s="100"/>
      <c r="EX44" s="101">
        <f t="shared" si="52"/>
        <v>274</v>
      </c>
      <c r="EY44" s="141">
        <f t="shared" si="14"/>
        <v>120</v>
      </c>
      <c r="EZ44" s="140">
        <f t="shared" si="45"/>
        <v>3056</v>
      </c>
    </row>
    <row r="45" spans="1:166" s="360" customFormat="1" ht="12" customHeight="1" x14ac:dyDescent="0.2">
      <c r="A45" s="366" t="s">
        <v>55</v>
      </c>
      <c r="B45" s="367"/>
      <c r="C45" s="368"/>
      <c r="D45" s="368"/>
      <c r="E45" s="384"/>
      <c r="F45" s="385"/>
      <c r="G45" s="386"/>
      <c r="H45" s="384"/>
      <c r="I45" s="384"/>
      <c r="J45" s="384"/>
      <c r="K45" s="387"/>
      <c r="L45" s="388"/>
      <c r="M45" s="384"/>
      <c r="N45" s="384"/>
      <c r="O45" s="384"/>
      <c r="P45" s="389"/>
      <c r="Q45" s="386"/>
      <c r="R45" s="384"/>
      <c r="S45" s="384"/>
      <c r="T45" s="384"/>
      <c r="U45" s="387"/>
      <c r="V45" s="372">
        <v>49</v>
      </c>
      <c r="W45" s="390">
        <v>322</v>
      </c>
      <c r="X45" s="373">
        <f t="shared" si="47"/>
        <v>22</v>
      </c>
      <c r="Y45" s="373">
        <v>23</v>
      </c>
      <c r="Z45" s="391">
        <f t="shared" si="46"/>
        <v>371</v>
      </c>
      <c r="AA45" s="392">
        <v>44</v>
      </c>
      <c r="AB45" s="373">
        <v>138</v>
      </c>
      <c r="AC45" s="373">
        <f t="shared" si="48"/>
        <v>32</v>
      </c>
      <c r="AD45" s="390">
        <v>2</v>
      </c>
      <c r="AE45" s="393">
        <f t="shared" si="37"/>
        <v>182</v>
      </c>
      <c r="AF45" s="372">
        <v>92</v>
      </c>
      <c r="AG45" s="390">
        <v>738</v>
      </c>
      <c r="AH45" s="373">
        <f>SUM(AJ44-AG45-AI44)</f>
        <v>65</v>
      </c>
      <c r="AI45" s="373">
        <v>37</v>
      </c>
      <c r="AJ45" s="391">
        <f t="shared" si="38"/>
        <v>830</v>
      </c>
      <c r="AK45" s="375">
        <v>48</v>
      </c>
      <c r="AL45" s="390">
        <v>293</v>
      </c>
      <c r="AM45" s="373">
        <f t="shared" si="49"/>
        <v>25</v>
      </c>
      <c r="AN45" s="373">
        <v>27</v>
      </c>
      <c r="AO45" s="393">
        <f t="shared" si="39"/>
        <v>341</v>
      </c>
      <c r="AP45" s="372">
        <v>42</v>
      </c>
      <c r="AQ45" s="390">
        <v>283</v>
      </c>
      <c r="AR45" s="373">
        <f>SUM(AT44-AQ45-AS44)</f>
        <v>31</v>
      </c>
      <c r="AS45" s="390">
        <v>25</v>
      </c>
      <c r="AT45" s="391">
        <f t="shared" si="40"/>
        <v>325</v>
      </c>
      <c r="AU45" s="375">
        <v>43</v>
      </c>
      <c r="AV45" s="390">
        <v>356</v>
      </c>
      <c r="AW45" s="373">
        <f>SUM(AY44-AV45-AX44)</f>
        <v>52</v>
      </c>
      <c r="AX45" s="373">
        <v>36</v>
      </c>
      <c r="AY45" s="393">
        <f t="shared" si="36"/>
        <v>399</v>
      </c>
      <c r="AZ45" s="372">
        <v>47</v>
      </c>
      <c r="BA45" s="390">
        <v>308</v>
      </c>
      <c r="BB45" s="373">
        <f>SUM(BD44-BA45-BC44)</f>
        <v>39</v>
      </c>
      <c r="BC45" s="373">
        <v>26</v>
      </c>
      <c r="BD45" s="391">
        <f t="shared" si="42"/>
        <v>355</v>
      </c>
      <c r="BE45" s="375">
        <v>0</v>
      </c>
      <c r="BF45" s="373">
        <v>203</v>
      </c>
      <c r="BG45" s="373">
        <f t="shared" si="50"/>
        <v>29</v>
      </c>
      <c r="BH45" s="373">
        <v>15</v>
      </c>
      <c r="BI45" s="393">
        <f t="shared" si="44"/>
        <v>203</v>
      </c>
      <c r="BJ45" s="372"/>
      <c r="BK45" s="373"/>
      <c r="BL45" s="373"/>
      <c r="BM45" s="373"/>
      <c r="BN45" s="391"/>
      <c r="BO45" s="392"/>
      <c r="BP45" s="390"/>
      <c r="BQ45" s="390"/>
      <c r="BR45" s="390"/>
      <c r="BS45" s="390"/>
      <c r="BT45" s="393"/>
      <c r="BU45" s="394"/>
      <c r="BV45" s="392"/>
      <c r="BW45" s="392"/>
      <c r="BX45" s="392"/>
      <c r="BY45" s="392"/>
      <c r="BZ45" s="395"/>
      <c r="CA45" s="392"/>
      <c r="CB45" s="392"/>
      <c r="CC45" s="392"/>
      <c r="CD45" s="392"/>
      <c r="CE45" s="392"/>
      <c r="CF45" s="396"/>
      <c r="CG45" s="394"/>
      <c r="CH45" s="392"/>
      <c r="CI45" s="392"/>
      <c r="CJ45" s="392"/>
      <c r="CK45" s="392"/>
      <c r="CL45" s="395"/>
      <c r="CM45" s="392"/>
      <c r="CN45" s="392"/>
      <c r="CO45" s="392"/>
      <c r="CP45" s="392"/>
      <c r="CQ45" s="392"/>
      <c r="CR45" s="396"/>
      <c r="CS45" s="394"/>
      <c r="CT45" s="392"/>
      <c r="CU45" s="392"/>
      <c r="CV45" s="392"/>
      <c r="CW45" s="392"/>
      <c r="CX45" s="395"/>
      <c r="CY45" s="394"/>
      <c r="CZ45" s="392"/>
      <c r="DA45" s="392"/>
      <c r="DB45" s="392"/>
      <c r="DC45" s="392"/>
      <c r="DD45" s="395"/>
      <c r="DE45" s="392"/>
      <c r="DF45" s="392"/>
      <c r="DG45" s="392"/>
      <c r="DH45" s="392"/>
      <c r="DI45" s="392"/>
      <c r="DJ45" s="396"/>
      <c r="DK45" s="394"/>
      <c r="DL45" s="392"/>
      <c r="DM45" s="392"/>
      <c r="DN45" s="392"/>
      <c r="DO45" s="392"/>
      <c r="DP45" s="395"/>
      <c r="DQ45" s="392"/>
      <c r="DR45" s="392"/>
      <c r="DS45" s="392"/>
      <c r="DT45" s="392"/>
      <c r="DU45" s="392"/>
      <c r="DV45" s="396"/>
      <c r="DW45" s="394"/>
      <c r="DX45" s="392"/>
      <c r="DY45" s="392"/>
      <c r="DZ45" s="392"/>
      <c r="EA45" s="392"/>
      <c r="EB45" s="395"/>
      <c r="EC45" s="394"/>
      <c r="ED45" s="392"/>
      <c r="EE45" s="392"/>
      <c r="EF45" s="392"/>
      <c r="EG45" s="392"/>
      <c r="EH45" s="395"/>
      <c r="EI45" s="394"/>
      <c r="EJ45" s="392"/>
      <c r="EK45" s="392"/>
      <c r="EL45" s="392"/>
      <c r="EM45" s="392"/>
      <c r="EN45" s="395"/>
      <c r="EO45" s="394"/>
      <c r="EP45" s="392"/>
      <c r="EQ45" s="392"/>
      <c r="ER45" s="392"/>
      <c r="ES45" s="392"/>
      <c r="ET45" s="395"/>
      <c r="EU45" s="375">
        <f t="shared" si="53"/>
        <v>365</v>
      </c>
      <c r="EV45" s="373">
        <f t="shared" si="51"/>
        <v>2641</v>
      </c>
      <c r="EW45" s="373"/>
      <c r="EX45" s="373">
        <f t="shared" si="52"/>
        <v>295</v>
      </c>
      <c r="EY45" s="397">
        <f t="shared" si="14"/>
        <v>191</v>
      </c>
      <c r="EZ45" s="391">
        <f t="shared" si="45"/>
        <v>3006</v>
      </c>
      <c r="FA45" s="398"/>
      <c r="FB45" s="399"/>
      <c r="FC45" s="323"/>
      <c r="FD45" s="323"/>
      <c r="FE45" s="323"/>
      <c r="FF45" s="323"/>
      <c r="FG45" s="323"/>
      <c r="FH45" s="323"/>
      <c r="FI45" s="323"/>
      <c r="FJ45" s="323"/>
    </row>
    <row r="46" spans="1:166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71">
        <f t="shared" si="53"/>
        <v>610</v>
      </c>
      <c r="EV46" s="100">
        <f t="shared" si="51"/>
        <v>2516</v>
      </c>
      <c r="EW46" s="100"/>
      <c r="EX46" s="101">
        <f t="shared" si="52"/>
        <v>299</v>
      </c>
      <c r="EY46" s="141">
        <f t="shared" ref="EY46:EY64" si="54">SUM(E46+J46+O46+T46+Y46+AD46+AI46+AN46+AS46+AX46+BC46+BH46+BM46)</f>
        <v>229</v>
      </c>
      <c r="EZ46" s="111">
        <f t="shared" si="45"/>
        <v>3126</v>
      </c>
      <c r="FA46" s="40"/>
      <c r="FC46" s="232"/>
      <c r="FD46" s="232"/>
    </row>
    <row r="47" spans="1:166" ht="12" customHeight="1" x14ac:dyDescent="0.2">
      <c r="A47" s="259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171">
        <f t="shared" si="53"/>
        <v>260</v>
      </c>
      <c r="EV47" s="100">
        <f t="shared" si="51"/>
        <v>2533</v>
      </c>
      <c r="EW47" s="137"/>
      <c r="EX47" s="97">
        <f t="shared" ref="EX47:EX58" si="59">SUM(EZ46-EV47-EY46)</f>
        <v>364</v>
      </c>
      <c r="EY47" s="141">
        <f t="shared" si="54"/>
        <v>203</v>
      </c>
      <c r="EZ47" s="114">
        <f t="shared" ref="EZ47:EZ64" si="60">SUM(EU47+EV47)</f>
        <v>2793</v>
      </c>
      <c r="FA47" s="40"/>
      <c r="FC47" s="232"/>
      <c r="FD47" s="232"/>
      <c r="FE47" s="232"/>
      <c r="FF47" s="232"/>
      <c r="FG47" s="232"/>
      <c r="FH47" s="232"/>
      <c r="FI47" s="232"/>
      <c r="FJ47" s="232"/>
    </row>
    <row r="48" spans="1:166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171">
        <f t="shared" si="53"/>
        <v>652</v>
      </c>
      <c r="EV48" s="100">
        <f t="shared" si="51"/>
        <v>2361</v>
      </c>
      <c r="EW48" s="100"/>
      <c r="EX48" s="87">
        <f t="shared" si="59"/>
        <v>229</v>
      </c>
      <c r="EY48" s="141">
        <f t="shared" si="54"/>
        <v>181</v>
      </c>
      <c r="EZ48" s="115">
        <f t="shared" si="60"/>
        <v>3013</v>
      </c>
      <c r="FA48" s="232"/>
      <c r="FC48" s="232"/>
      <c r="FD48" s="232"/>
      <c r="FE48" s="232"/>
      <c r="FF48" s="232"/>
      <c r="FG48" s="232"/>
      <c r="FH48" s="232"/>
      <c r="FI48" s="232"/>
      <c r="FJ48" s="232"/>
    </row>
    <row r="49" spans="1:166" ht="12" customHeight="1" x14ac:dyDescent="0.2">
      <c r="A49" s="260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171">
        <f t="shared" si="53"/>
        <v>396</v>
      </c>
      <c r="EV49" s="100">
        <f t="shared" si="51"/>
        <v>2410</v>
      </c>
      <c r="EW49" s="359"/>
      <c r="EX49" s="142">
        <f t="shared" si="59"/>
        <v>422</v>
      </c>
      <c r="EY49" s="141">
        <f t="shared" si="54"/>
        <v>171</v>
      </c>
      <c r="EZ49" s="116">
        <f t="shared" si="60"/>
        <v>2806</v>
      </c>
      <c r="FA49" s="40"/>
      <c r="FC49" s="232"/>
      <c r="FD49" s="232"/>
      <c r="FE49" s="232"/>
      <c r="FF49" s="232"/>
      <c r="FG49" s="232"/>
      <c r="FH49" s="232"/>
      <c r="FI49" s="232"/>
      <c r="FJ49" s="232"/>
    </row>
    <row r="50" spans="1:166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80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171">
        <f t="shared" si="53"/>
        <v>777</v>
      </c>
      <c r="EV50" s="101">
        <f t="shared" si="51"/>
        <v>2339</v>
      </c>
      <c r="EW50" s="101"/>
      <c r="EX50" s="87">
        <f t="shared" si="59"/>
        <v>296</v>
      </c>
      <c r="EY50" s="143">
        <f t="shared" si="54"/>
        <v>215</v>
      </c>
      <c r="EZ50" s="115">
        <f t="shared" si="60"/>
        <v>3116</v>
      </c>
      <c r="FA50" s="40"/>
      <c r="FC50" s="232"/>
      <c r="FD50" s="232"/>
      <c r="FE50" s="232"/>
      <c r="FF50" s="232"/>
      <c r="FG50" s="232"/>
      <c r="FH50" s="232"/>
      <c r="FI50" s="232"/>
      <c r="FJ50" s="232"/>
    </row>
    <row r="51" spans="1:166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80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171">
        <f t="shared" si="53"/>
        <v>226</v>
      </c>
      <c r="EV51" s="101">
        <f t="shared" si="51"/>
        <v>2524</v>
      </c>
      <c r="EW51" s="101"/>
      <c r="EX51" s="87">
        <f t="shared" si="59"/>
        <v>377</v>
      </c>
      <c r="EY51" s="143">
        <f t="shared" si="54"/>
        <v>234</v>
      </c>
      <c r="EZ51" s="115">
        <f t="shared" si="60"/>
        <v>2750</v>
      </c>
      <c r="FA51" s="40"/>
      <c r="FC51" s="232"/>
      <c r="FD51" s="232"/>
      <c r="FE51" s="232"/>
      <c r="FF51" s="232"/>
      <c r="FG51" s="232"/>
      <c r="FH51" s="232"/>
      <c r="FI51" s="232"/>
      <c r="FJ51" s="232"/>
    </row>
    <row r="52" spans="1:166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80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171">
        <f t="shared" si="53"/>
        <v>729</v>
      </c>
      <c r="EV52" s="101">
        <f t="shared" si="51"/>
        <v>2284</v>
      </c>
      <c r="EW52" s="101"/>
      <c r="EX52" s="87">
        <f t="shared" si="59"/>
        <v>232</v>
      </c>
      <c r="EY52" s="143">
        <f t="shared" si="54"/>
        <v>189</v>
      </c>
      <c r="EZ52" s="115">
        <f t="shared" si="60"/>
        <v>3013</v>
      </c>
      <c r="FA52" s="40"/>
      <c r="FC52" s="232"/>
      <c r="FD52" s="232"/>
      <c r="FE52" s="232"/>
      <c r="FF52" s="232"/>
      <c r="FG52" s="232"/>
      <c r="FH52" s="232"/>
      <c r="FI52" s="232"/>
      <c r="FJ52" s="232"/>
    </row>
    <row r="53" spans="1:166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80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171">
        <f t="shared" si="53"/>
        <v>108</v>
      </c>
      <c r="EV53" s="100">
        <f t="shared" si="51"/>
        <v>2394</v>
      </c>
      <c r="EW53" s="100"/>
      <c r="EX53" s="144">
        <f t="shared" si="59"/>
        <v>430</v>
      </c>
      <c r="EY53" s="141">
        <f t="shared" si="54"/>
        <v>188</v>
      </c>
      <c r="EZ53" s="115">
        <f t="shared" si="60"/>
        <v>2502</v>
      </c>
      <c r="FA53" s="238"/>
      <c r="FC53" s="232"/>
      <c r="FD53" s="232"/>
      <c r="FE53" s="232"/>
      <c r="FF53" s="232"/>
      <c r="FG53" s="232"/>
      <c r="FH53" s="232"/>
      <c r="FI53" s="232"/>
      <c r="FJ53" s="232"/>
    </row>
    <row r="54" spans="1:166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80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171">
        <f t="shared" si="53"/>
        <v>683</v>
      </c>
      <c r="EV54" s="100">
        <f t="shared" si="51"/>
        <v>2196</v>
      </c>
      <c r="EW54" s="100"/>
      <c r="EX54" s="144">
        <f t="shared" si="59"/>
        <v>118</v>
      </c>
      <c r="EY54" s="141">
        <f t="shared" si="54"/>
        <v>248</v>
      </c>
      <c r="EZ54" s="115">
        <f t="shared" si="60"/>
        <v>2879</v>
      </c>
      <c r="FA54" s="238"/>
      <c r="FC54" s="232"/>
      <c r="FD54" s="232"/>
      <c r="FE54" s="232"/>
      <c r="FF54" s="232"/>
      <c r="FG54" s="232"/>
      <c r="FH54" s="232"/>
      <c r="FI54" s="232"/>
      <c r="FJ54" s="232"/>
    </row>
    <row r="55" spans="1:166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80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171">
        <f t="shared" si="53"/>
        <v>0</v>
      </c>
      <c r="EV55" s="101">
        <f t="shared" si="51"/>
        <v>2319</v>
      </c>
      <c r="EW55" s="101"/>
      <c r="EX55" s="87">
        <f t="shared" si="59"/>
        <v>312</v>
      </c>
      <c r="EY55" s="143">
        <f t="shared" si="54"/>
        <v>174</v>
      </c>
      <c r="EZ55" s="115">
        <f t="shared" si="60"/>
        <v>2319</v>
      </c>
      <c r="FA55" s="238"/>
      <c r="FC55" s="232"/>
      <c r="FD55" s="232"/>
      <c r="FE55" s="232"/>
      <c r="FF55" s="232"/>
      <c r="FG55" s="232"/>
      <c r="FH55" s="232"/>
      <c r="FI55" s="232"/>
      <c r="FJ55" s="232"/>
    </row>
    <row r="56" spans="1:166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80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171">
        <f t="shared" si="53"/>
        <v>881</v>
      </c>
      <c r="EV56" s="145">
        <f t="shared" si="51"/>
        <v>1958</v>
      </c>
      <c r="EW56" s="145"/>
      <c r="EX56" s="87">
        <f t="shared" si="59"/>
        <v>187</v>
      </c>
      <c r="EY56" s="143">
        <f t="shared" si="54"/>
        <v>282</v>
      </c>
      <c r="EZ56" s="115">
        <f t="shared" si="60"/>
        <v>2839</v>
      </c>
      <c r="FA56" s="238"/>
      <c r="FC56" s="232"/>
      <c r="FD56" s="232"/>
      <c r="FE56" s="232"/>
      <c r="FF56" s="232"/>
      <c r="FG56" s="232"/>
      <c r="FH56" s="232"/>
      <c r="FI56" s="232"/>
      <c r="FJ56" s="232"/>
    </row>
    <row r="57" spans="1:166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80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171">
        <f t="shared" si="53"/>
        <v>0</v>
      </c>
      <c r="EV57" s="145">
        <f t="shared" si="51"/>
        <v>2360</v>
      </c>
      <c r="EW57" s="145"/>
      <c r="EX57" s="87">
        <f t="shared" si="59"/>
        <v>197</v>
      </c>
      <c r="EY57" s="145">
        <f t="shared" si="54"/>
        <v>164</v>
      </c>
      <c r="EZ57" s="115">
        <f t="shared" si="60"/>
        <v>2360</v>
      </c>
      <c r="FA57" s="238"/>
      <c r="FC57" s="232"/>
      <c r="FD57" s="232"/>
      <c r="FE57" s="232"/>
      <c r="FF57" s="232"/>
      <c r="FG57" s="232"/>
      <c r="FH57" s="232"/>
      <c r="FI57" s="232"/>
      <c r="FJ57" s="232"/>
    </row>
    <row r="58" spans="1:166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81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172">
        <f t="shared" si="53"/>
        <v>755</v>
      </c>
      <c r="EV58" s="143">
        <f t="shared" si="51"/>
        <v>2056</v>
      </c>
      <c r="EW58" s="143"/>
      <c r="EX58" s="97">
        <f t="shared" si="59"/>
        <v>140</v>
      </c>
      <c r="EY58" s="143">
        <f t="shared" si="54"/>
        <v>241</v>
      </c>
      <c r="EZ58" s="114">
        <f t="shared" si="60"/>
        <v>2811</v>
      </c>
      <c r="FA58" s="238"/>
      <c r="FC58" s="232"/>
      <c r="FD58" s="232"/>
      <c r="FE58" s="232"/>
      <c r="FF58" s="232"/>
      <c r="FG58" s="232"/>
      <c r="FH58" s="232"/>
      <c r="FI58" s="232"/>
      <c r="FJ58" s="232"/>
    </row>
    <row r="59" spans="1:166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75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71">
        <f t="shared" si="53"/>
        <v>58</v>
      </c>
      <c r="EV59" s="143">
        <f t="shared" si="51"/>
        <v>2327</v>
      </c>
      <c r="EW59" s="143"/>
      <c r="EX59" s="97">
        <f>SUM(EZ58-EY58-EV59)</f>
        <v>243</v>
      </c>
      <c r="EY59" s="143">
        <f t="shared" si="54"/>
        <v>197</v>
      </c>
      <c r="EZ59" s="114">
        <f t="shared" si="60"/>
        <v>2385</v>
      </c>
      <c r="FA59" s="238"/>
      <c r="FC59" s="232" t="s">
        <v>229</v>
      </c>
      <c r="FD59" s="232"/>
      <c r="FE59" s="232"/>
      <c r="FF59" s="232"/>
      <c r="FG59" s="232"/>
      <c r="FH59" s="232"/>
      <c r="FI59" s="232"/>
      <c r="FJ59" s="232"/>
    </row>
    <row r="60" spans="1:166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75">
        <v>81</v>
      </c>
      <c r="AV60" s="101">
        <v>235</v>
      </c>
      <c r="AW60" s="101">
        <v>8</v>
      </c>
      <c r="AX60" s="261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1">
        <v>26</v>
      </c>
      <c r="BD60" s="262">
        <v>331</v>
      </c>
      <c r="BE60" s="171">
        <v>46</v>
      </c>
      <c r="BF60" s="101">
        <v>160</v>
      </c>
      <c r="BG60" s="101">
        <v>26</v>
      </c>
      <c r="BH60" s="261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1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171">
        <f t="shared" si="53"/>
        <v>728</v>
      </c>
      <c r="EV60" s="143">
        <f t="shared" si="51"/>
        <v>2002</v>
      </c>
      <c r="EW60" s="143"/>
      <c r="EX60" s="97">
        <f>SUM(EZ59-EY59-EV60)</f>
        <v>186</v>
      </c>
      <c r="EY60" s="143">
        <f t="shared" si="54"/>
        <v>224</v>
      </c>
      <c r="EZ60" s="114">
        <f t="shared" si="60"/>
        <v>2730</v>
      </c>
      <c r="FA60" s="238"/>
      <c r="FC60" s="40">
        <v>28</v>
      </c>
      <c r="FD60" s="40" t="s">
        <v>230</v>
      </c>
      <c r="FE60" s="232"/>
      <c r="FF60" s="232"/>
      <c r="FG60" s="232"/>
      <c r="FH60" s="232"/>
      <c r="FI60" s="232"/>
      <c r="FJ60" s="232"/>
    </row>
    <row r="61" spans="1:166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75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171">
        <f t="shared" si="53"/>
        <v>0</v>
      </c>
      <c r="EV61" s="143">
        <f t="shared" si="51"/>
        <v>2312</v>
      </c>
      <c r="EW61" s="143"/>
      <c r="EX61" s="97">
        <f>SUM(EZ60-EY60-EV61)</f>
        <v>194</v>
      </c>
      <c r="EY61" s="143">
        <f t="shared" si="54"/>
        <v>187</v>
      </c>
      <c r="EZ61" s="114">
        <f t="shared" si="60"/>
        <v>2312</v>
      </c>
      <c r="FA61" s="238"/>
      <c r="FB61" s="39"/>
    </row>
    <row r="62" spans="1:166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75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171">
        <f t="shared" si="53"/>
        <v>779</v>
      </c>
      <c r="EV62" s="143">
        <f t="shared" si="51"/>
        <v>1910</v>
      </c>
      <c r="EW62" s="143"/>
      <c r="EX62" s="97">
        <v>215</v>
      </c>
      <c r="EY62" s="143">
        <f t="shared" si="54"/>
        <v>211</v>
      </c>
      <c r="EZ62" s="114">
        <f t="shared" si="60"/>
        <v>2689</v>
      </c>
      <c r="FA62" s="238"/>
      <c r="FC62" s="232">
        <v>24</v>
      </c>
      <c r="FD62" s="232" t="s">
        <v>230</v>
      </c>
      <c r="FE62" s="232"/>
      <c r="FF62" s="232"/>
      <c r="FG62" s="232"/>
      <c r="FH62" s="232"/>
      <c r="FI62" s="232"/>
      <c r="FJ62" s="232"/>
    </row>
    <row r="63" spans="1:166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171">
        <f t="shared" si="53"/>
        <v>114</v>
      </c>
      <c r="EV63" s="143">
        <f t="shared" si="51"/>
        <v>2183</v>
      </c>
      <c r="EW63" s="143"/>
      <c r="EX63" s="97">
        <f>SUM(EZ62-EY62-EV63)</f>
        <v>295</v>
      </c>
      <c r="EY63" s="143">
        <f t="shared" si="54"/>
        <v>103</v>
      </c>
      <c r="EZ63" s="114">
        <f t="shared" si="60"/>
        <v>2297</v>
      </c>
      <c r="FA63" s="238"/>
      <c r="FC63" s="232"/>
      <c r="FD63" s="232"/>
      <c r="FE63" s="232"/>
      <c r="FF63" s="232"/>
      <c r="FG63" s="232"/>
      <c r="FH63" s="232"/>
      <c r="FI63" s="232"/>
      <c r="FJ63" s="232"/>
    </row>
    <row r="64" spans="1:166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171">
        <f t="shared" si="53"/>
        <v>724</v>
      </c>
      <c r="EV64" s="143">
        <f t="shared" si="51"/>
        <v>2005</v>
      </c>
      <c r="EW64" s="143"/>
      <c r="EX64" s="97">
        <f>SUM(EZ63-EY63-EV64)</f>
        <v>189</v>
      </c>
      <c r="EY64" s="143">
        <f t="shared" si="54"/>
        <v>206</v>
      </c>
      <c r="EZ64" s="114">
        <f t="shared" si="60"/>
        <v>2729</v>
      </c>
      <c r="FA64" s="239"/>
      <c r="FC64" s="255">
        <v>33</v>
      </c>
      <c r="FD64" s="255" t="s">
        <v>230</v>
      </c>
      <c r="FE64" s="232"/>
      <c r="FF64" s="232"/>
      <c r="FG64" s="232"/>
      <c r="FH64" s="232"/>
      <c r="FI64" s="232"/>
      <c r="FJ64" s="232"/>
    </row>
    <row r="65" spans="1:192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171">
        <f t="shared" ref="EU65:EU73" si="63">SUM(B65+G65+L65+Q65+V65+AA65+AF65+AK65+AP65+AU65+AZ65+BE65+BJ65+BO65+BU65+CA65+CG65+CM65+CS65+CY65+DE65+DK65+DQ65+DW65+EC65)</f>
        <v>168</v>
      </c>
      <c r="EV65" s="171">
        <f t="shared" ref="EV65:EV73" si="64">SUM(C65+H65+M65+R65+W65+AB65+AG65+AL65+AQ65+AV65+BA65+BF65+BK65+BP65+BV65+CB65+CH65+CN65+CT65+CZ65+DF65+DL65+DR65+DX65+ED65)</f>
        <v>2184</v>
      </c>
      <c r="EW65" s="171"/>
      <c r="EX65" s="171">
        <f t="shared" ref="EX65:EZ71" si="65">SUM(D65+I65+N65+S65+X65+AC65+AH65+AM65+AR65+AW65+BB65+BG65+BL65+BR65+BX65+CD65+CJ65+CP65+CV65+DB65+DH65+DN65+DT65+DZ65+EF65)</f>
        <v>339</v>
      </c>
      <c r="EY65" s="171">
        <f t="shared" si="65"/>
        <v>173</v>
      </c>
      <c r="EZ65" s="114">
        <f t="shared" si="65"/>
        <v>2352</v>
      </c>
      <c r="FA65" s="239"/>
    </row>
    <row r="66" spans="1:192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171">
        <f t="shared" si="63"/>
        <v>600</v>
      </c>
      <c r="EV66" s="171">
        <f t="shared" si="64"/>
        <v>1935</v>
      </c>
      <c r="EW66" s="171"/>
      <c r="EX66" s="171">
        <f t="shared" si="65"/>
        <v>244</v>
      </c>
      <c r="EY66" s="171">
        <f t="shared" si="65"/>
        <v>181</v>
      </c>
      <c r="EZ66" s="114">
        <f t="shared" si="65"/>
        <v>2535</v>
      </c>
      <c r="FA66" s="239" t="s">
        <v>164</v>
      </c>
      <c r="FC66" s="255">
        <v>26</v>
      </c>
      <c r="FD66" s="255" t="s">
        <v>230</v>
      </c>
    </row>
    <row r="67" spans="1:192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171">
        <f t="shared" si="63"/>
        <v>270</v>
      </c>
      <c r="EV67" s="171">
        <f t="shared" si="64"/>
        <v>2160</v>
      </c>
      <c r="EW67" s="171"/>
      <c r="EX67" s="171">
        <f t="shared" si="65"/>
        <v>194</v>
      </c>
      <c r="EY67" s="171">
        <f t="shared" si="65"/>
        <v>177</v>
      </c>
      <c r="EZ67" s="114">
        <f t="shared" si="65"/>
        <v>2430</v>
      </c>
      <c r="FA67" s="238" t="s">
        <v>163</v>
      </c>
      <c r="FC67" s="420" t="s">
        <v>249</v>
      </c>
      <c r="FD67" s="232"/>
    </row>
    <row r="68" spans="1:192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171">
        <f t="shared" si="63"/>
        <v>922</v>
      </c>
      <c r="EV68" s="143">
        <f t="shared" si="64"/>
        <v>2040</v>
      </c>
      <c r="EW68" s="143"/>
      <c r="EX68" s="97">
        <f t="shared" si="65"/>
        <v>213</v>
      </c>
      <c r="EY68" s="143">
        <f t="shared" si="65"/>
        <v>180</v>
      </c>
      <c r="EZ68" s="114">
        <f t="shared" si="65"/>
        <v>2962</v>
      </c>
      <c r="FA68" s="317" t="s">
        <v>162</v>
      </c>
      <c r="FC68" s="255">
        <v>24</v>
      </c>
      <c r="FD68" s="255" t="s">
        <v>230</v>
      </c>
      <c r="FE68" s="232"/>
      <c r="FF68" s="232"/>
      <c r="FG68" s="232"/>
      <c r="FH68" s="232"/>
      <c r="FI68" s="232"/>
      <c r="FJ68" s="232"/>
    </row>
    <row r="69" spans="1:192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171">
        <f t="shared" si="63"/>
        <v>154</v>
      </c>
      <c r="EV69" s="143">
        <f t="shared" si="64"/>
        <v>2466</v>
      </c>
      <c r="EW69" s="143"/>
      <c r="EX69" s="97">
        <f t="shared" si="65"/>
        <v>316</v>
      </c>
      <c r="EY69" s="143">
        <f t="shared" si="65"/>
        <v>125</v>
      </c>
      <c r="EZ69" s="114">
        <f t="shared" si="65"/>
        <v>2620</v>
      </c>
      <c r="FA69" s="239" t="s">
        <v>123</v>
      </c>
      <c r="FB69" s="43" t="s">
        <v>85</v>
      </c>
      <c r="FE69" s="232"/>
      <c r="FF69" s="232"/>
      <c r="FG69" s="232"/>
      <c r="FH69" s="232"/>
      <c r="FI69" s="232"/>
      <c r="FJ69" s="232"/>
    </row>
    <row r="70" spans="1:192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73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71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71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71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74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78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73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71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74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:EF71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171">
        <f t="shared" si="63"/>
        <v>827</v>
      </c>
      <c r="EV70" s="143">
        <f t="shared" si="64"/>
        <v>2272</v>
      </c>
      <c r="EW70" s="143"/>
      <c r="EX70" s="97">
        <f t="shared" si="65"/>
        <v>213</v>
      </c>
      <c r="EY70" s="143">
        <f t="shared" si="65"/>
        <v>138</v>
      </c>
      <c r="EZ70" s="114">
        <f t="shared" si="65"/>
        <v>3100</v>
      </c>
      <c r="FA70" s="239" t="s">
        <v>124</v>
      </c>
      <c r="FB70" s="43" t="s">
        <v>86</v>
      </c>
      <c r="FC70" s="255">
        <v>17</v>
      </c>
      <c r="FD70" s="255" t="s">
        <v>231</v>
      </c>
      <c r="FE70" s="232"/>
      <c r="FF70" s="232"/>
      <c r="FG70" s="232"/>
      <c r="FH70" s="232"/>
      <c r="FI70" s="232"/>
      <c r="FJ70" s="232"/>
    </row>
    <row r="71" spans="1:192" s="360" customFormat="1" x14ac:dyDescent="0.2">
      <c r="A71" s="412" t="s">
        <v>92</v>
      </c>
      <c r="B71" s="367"/>
      <c r="C71" s="368"/>
      <c r="D71" s="368"/>
      <c r="E71" s="368"/>
      <c r="F71" s="369"/>
      <c r="G71" s="367"/>
      <c r="H71" s="368"/>
      <c r="I71" s="368"/>
      <c r="J71" s="368"/>
      <c r="K71" s="369"/>
      <c r="L71" s="370"/>
      <c r="M71" s="368"/>
      <c r="N71" s="368"/>
      <c r="O71" s="368"/>
      <c r="P71" s="371"/>
      <c r="Q71" s="367"/>
      <c r="R71" s="368"/>
      <c r="S71" s="368"/>
      <c r="T71" s="368"/>
      <c r="U71" s="369"/>
      <c r="V71" s="372">
        <v>0</v>
      </c>
      <c r="W71" s="373">
        <v>37</v>
      </c>
      <c r="X71" s="373">
        <f>Z70-Y70-W71</f>
        <v>1</v>
      </c>
      <c r="Y71" s="373">
        <v>12</v>
      </c>
      <c r="Z71" s="374">
        <v>37</v>
      </c>
      <c r="AA71" s="375">
        <v>0</v>
      </c>
      <c r="AB71" s="373">
        <v>62</v>
      </c>
      <c r="AC71" s="373">
        <f>AE70-AD70-AB71</f>
        <v>-4</v>
      </c>
      <c r="AD71" s="373">
        <v>15</v>
      </c>
      <c r="AE71" s="413">
        <f t="shared" si="66"/>
        <v>62</v>
      </c>
      <c r="AF71" s="372">
        <v>0</v>
      </c>
      <c r="AG71" s="373">
        <v>158</v>
      </c>
      <c r="AH71" s="373">
        <f t="shared" si="67"/>
        <v>5</v>
      </c>
      <c r="AI71" s="373">
        <v>45</v>
      </c>
      <c r="AJ71" s="374">
        <f>AG71+AF71</f>
        <v>158</v>
      </c>
      <c r="AK71" s="375">
        <v>0</v>
      </c>
      <c r="AL71" s="373">
        <v>62</v>
      </c>
      <c r="AM71" s="373">
        <f t="shared" si="68"/>
        <v>13</v>
      </c>
      <c r="AN71" s="373">
        <v>16</v>
      </c>
      <c r="AO71" s="413">
        <f>AL71+AK71</f>
        <v>62</v>
      </c>
      <c r="AP71" s="372">
        <v>0</v>
      </c>
      <c r="AQ71" s="373">
        <v>52</v>
      </c>
      <c r="AR71" s="373">
        <f t="shared" si="69"/>
        <v>8</v>
      </c>
      <c r="AS71" s="373">
        <v>14</v>
      </c>
      <c r="AT71" s="374">
        <f>AQ71+AP71</f>
        <v>52</v>
      </c>
      <c r="AU71" s="375">
        <v>0</v>
      </c>
      <c r="AV71" s="373">
        <v>40</v>
      </c>
      <c r="AW71" s="373">
        <f t="shared" si="70"/>
        <v>2</v>
      </c>
      <c r="AX71" s="373">
        <v>9</v>
      </c>
      <c r="AY71" s="413">
        <f>AV71+AU71</f>
        <v>40</v>
      </c>
      <c r="AZ71" s="372">
        <v>0</v>
      </c>
      <c r="BA71" s="373">
        <v>82</v>
      </c>
      <c r="BB71" s="373">
        <f>BD70-BC70-BA71</f>
        <v>1</v>
      </c>
      <c r="BC71" s="373">
        <v>15</v>
      </c>
      <c r="BD71" s="374">
        <f t="shared" ref="BD71:BD78" si="83">AZ71+BA71</f>
        <v>82</v>
      </c>
      <c r="BE71" s="375">
        <v>0</v>
      </c>
      <c r="BF71" s="373">
        <v>63</v>
      </c>
      <c r="BG71" s="373">
        <f t="shared" si="71"/>
        <v>3</v>
      </c>
      <c r="BH71" s="373">
        <v>23</v>
      </c>
      <c r="BI71" s="413">
        <f t="shared" ref="BI71:BI78" si="84">BE71+BF71</f>
        <v>63</v>
      </c>
      <c r="BJ71" s="372">
        <v>0</v>
      </c>
      <c r="BK71" s="373">
        <v>125</v>
      </c>
      <c r="BL71" s="373">
        <f t="shared" si="72"/>
        <v>9</v>
      </c>
      <c r="BM71" s="373">
        <v>21</v>
      </c>
      <c r="BN71" s="374">
        <f t="shared" ref="BN71:BN78" si="85">BJ71+BK71</f>
        <v>125</v>
      </c>
      <c r="BO71" s="375">
        <v>8</v>
      </c>
      <c r="BP71" s="373">
        <v>139</v>
      </c>
      <c r="BQ71" s="373"/>
      <c r="BR71" s="373">
        <f>BT70-BS70-BP71</f>
        <v>1</v>
      </c>
      <c r="BS71" s="373">
        <v>0</v>
      </c>
      <c r="BT71" s="413">
        <f t="shared" ref="BT71:BT74" si="86">BO71+BP71</f>
        <v>147</v>
      </c>
      <c r="BU71" s="372">
        <v>8</v>
      </c>
      <c r="BV71" s="375">
        <v>62</v>
      </c>
      <c r="BW71" s="375"/>
      <c r="BX71" s="375">
        <f t="shared" si="73"/>
        <v>12</v>
      </c>
      <c r="BY71" s="375">
        <v>0</v>
      </c>
      <c r="BZ71" s="414">
        <f t="shared" ref="BZ71:BZ75" si="87">BU71+BV71</f>
        <v>70</v>
      </c>
      <c r="CA71" s="372">
        <v>20</v>
      </c>
      <c r="CB71" s="375">
        <v>121</v>
      </c>
      <c r="CC71" s="375"/>
      <c r="CD71" s="375">
        <f t="shared" si="74"/>
        <v>29</v>
      </c>
      <c r="CE71" s="375">
        <v>0</v>
      </c>
      <c r="CF71" s="415">
        <f t="shared" ref="CF71:CF75" si="88">CA71+CB71</f>
        <v>141</v>
      </c>
      <c r="CG71" s="372">
        <v>9</v>
      </c>
      <c r="CH71" s="375">
        <v>112</v>
      </c>
      <c r="CI71" s="375"/>
      <c r="CJ71" s="375">
        <f t="shared" si="75"/>
        <v>8</v>
      </c>
      <c r="CK71" s="375">
        <v>0</v>
      </c>
      <c r="CL71" s="414">
        <f t="shared" ref="CL71:CL75" si="89">CG71+CH71</f>
        <v>121</v>
      </c>
      <c r="CM71" s="375">
        <v>3</v>
      </c>
      <c r="CN71" s="375">
        <v>92</v>
      </c>
      <c r="CO71" s="375"/>
      <c r="CP71" s="375">
        <f t="shared" si="76"/>
        <v>18</v>
      </c>
      <c r="CQ71" s="375">
        <v>0</v>
      </c>
      <c r="CR71" s="415">
        <f t="shared" ref="CR71:CR75" si="90">CM71+CN71</f>
        <v>95</v>
      </c>
      <c r="CS71" s="372">
        <v>14</v>
      </c>
      <c r="CT71" s="375">
        <v>80</v>
      </c>
      <c r="CU71" s="375"/>
      <c r="CV71" s="375">
        <f t="shared" si="77"/>
        <v>9</v>
      </c>
      <c r="CW71" s="375">
        <v>0</v>
      </c>
      <c r="CX71" s="414">
        <f t="shared" ref="CX71:CX75" si="91">CS71+CT71</f>
        <v>94</v>
      </c>
      <c r="CY71" s="372">
        <v>20</v>
      </c>
      <c r="CZ71" s="375">
        <v>199</v>
      </c>
      <c r="DA71" s="375"/>
      <c r="DB71" s="375">
        <f t="shared" si="78"/>
        <v>50</v>
      </c>
      <c r="DC71" s="375">
        <v>0</v>
      </c>
      <c r="DD71" s="414">
        <f t="shared" ref="DD71:DD75" si="92">CY71+CZ71</f>
        <v>219</v>
      </c>
      <c r="DE71" s="375">
        <v>76</v>
      </c>
      <c r="DF71" s="375">
        <v>440</v>
      </c>
      <c r="DG71" s="375"/>
      <c r="DH71" s="375">
        <f t="shared" si="79"/>
        <v>46</v>
      </c>
      <c r="DI71" s="375">
        <v>0</v>
      </c>
      <c r="DJ71" s="415">
        <f t="shared" ref="DJ71:DJ75" si="93">DE71+DF71</f>
        <v>516</v>
      </c>
      <c r="DK71" s="372">
        <v>0</v>
      </c>
      <c r="DL71" s="375">
        <v>46</v>
      </c>
      <c r="DM71" s="375"/>
      <c r="DN71" s="375">
        <f t="shared" si="80"/>
        <v>11</v>
      </c>
      <c r="DO71" s="375">
        <v>0</v>
      </c>
      <c r="DP71" s="414">
        <f t="shared" ref="DP71:DP75" si="94">DK71+DL71</f>
        <v>46</v>
      </c>
      <c r="DQ71" s="372">
        <v>17</v>
      </c>
      <c r="DR71" s="375">
        <v>172</v>
      </c>
      <c r="DS71" s="375"/>
      <c r="DT71" s="375">
        <f t="shared" si="81"/>
        <v>37</v>
      </c>
      <c r="DU71" s="375">
        <v>0</v>
      </c>
      <c r="DV71" s="415">
        <f>DR71+DQ71</f>
        <v>189</v>
      </c>
      <c r="DW71" s="372">
        <v>42</v>
      </c>
      <c r="DX71" s="375">
        <v>373</v>
      </c>
      <c r="DY71" s="375"/>
      <c r="DZ71" s="375">
        <f>EB70-EA70-DX71</f>
        <v>48</v>
      </c>
      <c r="EA71" s="375">
        <v>0</v>
      </c>
      <c r="EB71" s="414">
        <f t="shared" ref="EB71:EB75" si="95">DW71+DX71</f>
        <v>415</v>
      </c>
      <c r="EC71" s="372">
        <v>12</v>
      </c>
      <c r="ED71" s="375">
        <v>127</v>
      </c>
      <c r="EE71" s="375"/>
      <c r="EF71" s="375">
        <f t="shared" si="82"/>
        <v>11</v>
      </c>
      <c r="EG71" s="375">
        <v>0</v>
      </c>
      <c r="EH71" s="414">
        <f>ED71+EC71</f>
        <v>139</v>
      </c>
      <c r="EI71" s="372"/>
      <c r="EJ71" s="375"/>
      <c r="EK71" s="375"/>
      <c r="EL71" s="375"/>
      <c r="EM71" s="375"/>
      <c r="EN71" s="414"/>
      <c r="EO71" s="372"/>
      <c r="EP71" s="375"/>
      <c r="EQ71" s="375"/>
      <c r="ER71" s="375"/>
      <c r="ES71" s="375"/>
      <c r="ET71" s="414"/>
      <c r="EU71" s="375">
        <f t="shared" si="63"/>
        <v>229</v>
      </c>
      <c r="EV71" s="397">
        <f t="shared" si="64"/>
        <v>2644</v>
      </c>
      <c r="EW71" s="397"/>
      <c r="EX71" s="416">
        <f t="shared" si="65"/>
        <v>318</v>
      </c>
      <c r="EY71" s="397">
        <f t="shared" si="65"/>
        <v>170</v>
      </c>
      <c r="EZ71" s="379">
        <f t="shared" si="65"/>
        <v>2873</v>
      </c>
      <c r="FA71" s="376" t="s">
        <v>125</v>
      </c>
      <c r="FB71" s="412" t="s">
        <v>92</v>
      </c>
      <c r="FC71" s="323">
        <v>12</v>
      </c>
      <c r="FD71" s="323" t="s">
        <v>230</v>
      </c>
    </row>
    <row r="72" spans="1:192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7" si="96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-3</v>
      </c>
      <c r="AI72" s="101">
        <v>37</v>
      </c>
      <c r="AJ72" s="109">
        <f t="shared" ref="AJ72:AJ78" si="97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8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99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0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>BT71-BS71-BP72</f>
        <v>10</v>
      </c>
      <c r="BS72" s="101">
        <v>0</v>
      </c>
      <c r="BT72" s="164">
        <f t="shared" si="86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7"/>
        <v>129</v>
      </c>
      <c r="CA72" s="128">
        <v>48</v>
      </c>
      <c r="CB72" s="171">
        <v>129</v>
      </c>
      <c r="CC72" s="171"/>
      <c r="CD72" s="171">
        <f>CF71-CE71-CB72</f>
        <v>12</v>
      </c>
      <c r="CE72" s="171">
        <v>0</v>
      </c>
      <c r="CF72" s="204">
        <f t="shared" si="88"/>
        <v>177</v>
      </c>
      <c r="CG72" s="128">
        <v>49</v>
      </c>
      <c r="CH72" s="171">
        <v>115</v>
      </c>
      <c r="CI72" s="171"/>
      <c r="CJ72" s="171">
        <f>CL71-CK71-CH72</f>
        <v>6</v>
      </c>
      <c r="CK72" s="171">
        <v>0</v>
      </c>
      <c r="CL72" s="123">
        <f t="shared" si="89"/>
        <v>164</v>
      </c>
      <c r="CM72" s="171">
        <v>41</v>
      </c>
      <c r="CN72" s="171">
        <v>84</v>
      </c>
      <c r="CO72" s="171"/>
      <c r="CP72" s="171">
        <f>CR71-CQ71-CN72</f>
        <v>11</v>
      </c>
      <c r="CQ72" s="171">
        <v>0</v>
      </c>
      <c r="CR72" s="204">
        <f t="shared" si="90"/>
        <v>125</v>
      </c>
      <c r="CS72" s="128">
        <v>69</v>
      </c>
      <c r="CT72" s="171">
        <v>81</v>
      </c>
      <c r="CU72" s="171"/>
      <c r="CV72" s="171">
        <f>CX71-CW71-CT72</f>
        <v>13</v>
      </c>
      <c r="CW72" s="171">
        <v>0</v>
      </c>
      <c r="CX72" s="123">
        <f t="shared" si="91"/>
        <v>150</v>
      </c>
      <c r="CY72" s="128">
        <v>80</v>
      </c>
      <c r="CZ72" s="171">
        <v>195</v>
      </c>
      <c r="DA72" s="171"/>
      <c r="DB72" s="171">
        <f t="shared" si="78"/>
        <v>24</v>
      </c>
      <c r="DC72" s="171">
        <v>0</v>
      </c>
      <c r="DD72" s="123">
        <f t="shared" si="92"/>
        <v>275</v>
      </c>
      <c r="DE72" s="171">
        <v>121</v>
      </c>
      <c r="DF72" s="171">
        <v>472</v>
      </c>
      <c r="DG72" s="171"/>
      <c r="DH72" s="171">
        <f>DJ71-DI71-DF72</f>
        <v>44</v>
      </c>
      <c r="DI72" s="171">
        <v>0</v>
      </c>
      <c r="DJ72" s="204">
        <f t="shared" si="93"/>
        <v>593</v>
      </c>
      <c r="DK72" s="128">
        <v>0</v>
      </c>
      <c r="DL72" s="171">
        <v>39</v>
      </c>
      <c r="DM72" s="171"/>
      <c r="DN72" s="171">
        <f>DP71-DO71-DL72</f>
        <v>7</v>
      </c>
      <c r="DO72" s="171">
        <v>0</v>
      </c>
      <c r="DP72" s="123">
        <f t="shared" si="94"/>
        <v>39</v>
      </c>
      <c r="DQ72" s="128">
        <v>76</v>
      </c>
      <c r="DR72" s="171">
        <v>169</v>
      </c>
      <c r="DS72" s="171"/>
      <c r="DT72" s="171">
        <f>DV71-DU71-DR72</f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171">
        <f>EB71-EA71-DX72</f>
        <v>42</v>
      </c>
      <c r="EA72" s="171">
        <v>0</v>
      </c>
      <c r="EB72" s="123">
        <f t="shared" si="95"/>
        <v>462</v>
      </c>
      <c r="EC72" s="128">
        <v>43</v>
      </c>
      <c r="ED72" s="171">
        <v>129</v>
      </c>
      <c r="EE72" s="171"/>
      <c r="EF72" s="171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171">
        <f t="shared" si="63"/>
        <v>719</v>
      </c>
      <c r="EV72" s="143">
        <f t="shared" si="64"/>
        <v>2514</v>
      </c>
      <c r="EW72" s="143"/>
      <c r="EX72" s="97">
        <f>EZ71-EY71-EV72</f>
        <v>189</v>
      </c>
      <c r="EY72" s="143">
        <f t="shared" ref="EY72:EZ77" si="101">SUM(E72+J72+O72+T72+Y72+AD72+AI72+AN72+AS72+AX72+BC72+BH72+BM72+BS72+BY72+CE72+CK72+CQ72+CW72+DC72+DI72+DO72+DU72+EA72+EG72)</f>
        <v>210</v>
      </c>
      <c r="EZ72" s="114">
        <f t="shared" si="101"/>
        <v>3233</v>
      </c>
      <c r="FA72" s="239">
        <v>213</v>
      </c>
      <c r="FB72" s="43" t="s">
        <v>93</v>
      </c>
      <c r="FC72" s="255">
        <v>18</v>
      </c>
      <c r="FD72" s="255" t="s">
        <v>230</v>
      </c>
      <c r="FE72" s="232"/>
      <c r="FF72" s="232"/>
      <c r="FG72" s="232"/>
      <c r="FH72" s="232"/>
      <c r="FI72" s="232"/>
      <c r="FJ72" s="232"/>
    </row>
    <row r="73" spans="1:192" s="293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6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7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8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99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0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v>14</v>
      </c>
      <c r="BS73" s="101">
        <v>9</v>
      </c>
      <c r="BT73" s="109">
        <f t="shared" si="86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7"/>
        <v>117</v>
      </c>
      <c r="CA73" s="128">
        <v>0</v>
      </c>
      <c r="CB73" s="101">
        <v>155</v>
      </c>
      <c r="CC73" s="101"/>
      <c r="CD73" s="101">
        <v>22</v>
      </c>
      <c r="CE73" s="101">
        <v>1</v>
      </c>
      <c r="CF73" s="109">
        <f t="shared" si="88"/>
        <v>155</v>
      </c>
      <c r="CG73" s="128"/>
      <c r="CH73" s="101">
        <v>150</v>
      </c>
      <c r="CI73" s="101"/>
      <c r="CJ73" s="101">
        <v>14</v>
      </c>
      <c r="CK73" s="101">
        <v>0</v>
      </c>
      <c r="CL73" s="109">
        <f t="shared" si="89"/>
        <v>150</v>
      </c>
      <c r="CM73" s="128">
        <v>0</v>
      </c>
      <c r="CN73" s="101">
        <v>111</v>
      </c>
      <c r="CO73" s="171"/>
      <c r="CP73" s="171">
        <f t="shared" ref="CP73:CP74" si="102">CR72-CQ72-CN73</f>
        <v>14</v>
      </c>
      <c r="CQ73" s="101">
        <v>0</v>
      </c>
      <c r="CR73" s="109">
        <f t="shared" si="90"/>
        <v>111</v>
      </c>
      <c r="CS73" s="128">
        <v>33</v>
      </c>
      <c r="CT73" s="101">
        <v>120</v>
      </c>
      <c r="CU73" s="101"/>
      <c r="CV73" s="101">
        <f t="shared" si="77"/>
        <v>30</v>
      </c>
      <c r="CW73" s="101">
        <v>0</v>
      </c>
      <c r="CX73" s="109">
        <f t="shared" si="91"/>
        <v>153</v>
      </c>
      <c r="CY73" s="128">
        <v>25</v>
      </c>
      <c r="CZ73" s="101">
        <v>223</v>
      </c>
      <c r="DA73" s="101"/>
      <c r="DB73" s="101">
        <f t="shared" si="78"/>
        <v>52</v>
      </c>
      <c r="DC73" s="101">
        <v>3</v>
      </c>
      <c r="DD73" s="109">
        <f t="shared" si="92"/>
        <v>248</v>
      </c>
      <c r="DE73" s="128">
        <v>74</v>
      </c>
      <c r="DF73" s="101">
        <v>547</v>
      </c>
      <c r="DG73" s="101"/>
      <c r="DH73" s="101">
        <f t="shared" si="79"/>
        <v>46</v>
      </c>
      <c r="DI73" s="101">
        <v>0</v>
      </c>
      <c r="DJ73" s="109">
        <f t="shared" si="93"/>
        <v>621</v>
      </c>
      <c r="DK73" s="128">
        <v>0</v>
      </c>
      <c r="DL73" s="101">
        <v>42</v>
      </c>
      <c r="DM73" s="101"/>
      <c r="DN73" s="101">
        <v>-3</v>
      </c>
      <c r="DO73" s="101">
        <v>0</v>
      </c>
      <c r="DP73" s="109">
        <f t="shared" si="94"/>
        <v>42</v>
      </c>
      <c r="DQ73" s="128">
        <v>0</v>
      </c>
      <c r="DR73" s="101">
        <v>229</v>
      </c>
      <c r="DS73" s="101"/>
      <c r="DT73" s="101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101">
        <v>24</v>
      </c>
      <c r="EA73" s="101">
        <v>0</v>
      </c>
      <c r="EB73" s="109">
        <f t="shared" si="95"/>
        <v>478</v>
      </c>
      <c r="EC73" s="128">
        <v>0</v>
      </c>
      <c r="ED73" s="101">
        <v>152</v>
      </c>
      <c r="EE73" s="101"/>
      <c r="EF73" s="101"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128">
        <f t="shared" si="63"/>
        <v>198</v>
      </c>
      <c r="EV73" s="171">
        <f t="shared" si="64"/>
        <v>2744</v>
      </c>
      <c r="EW73" s="171"/>
      <c r="EX73" s="171">
        <f>SUM(D73+I73+N73+S73+X73+AC73+AH73+AM73+AR73+AW73+BB73+BG73+BL73+BR73+BX73+CD73+CJ73+CP73+CV73+DB73+DH73+DN73+DT73+DZ73+EF73)</f>
        <v>279</v>
      </c>
      <c r="EY73" s="171">
        <f t="shared" si="101"/>
        <v>143</v>
      </c>
      <c r="EZ73" s="114">
        <f t="shared" si="101"/>
        <v>2942</v>
      </c>
      <c r="FA73" s="239" t="s">
        <v>122</v>
      </c>
      <c r="FB73" s="66" t="s">
        <v>94</v>
      </c>
      <c r="FC73" s="255">
        <v>11</v>
      </c>
      <c r="FD73" s="255" t="s">
        <v>230</v>
      </c>
      <c r="FE73" s="232"/>
      <c r="FF73" s="255"/>
      <c r="FG73" s="255"/>
      <c r="FH73" s="255"/>
      <c r="FI73" s="255"/>
      <c r="FJ73" s="255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</row>
    <row r="74" spans="1:192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6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7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8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99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0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v>12</v>
      </c>
      <c r="BS74" s="101">
        <v>14</v>
      </c>
      <c r="BT74" s="109">
        <f t="shared" si="86"/>
        <v>209</v>
      </c>
      <c r="BU74" s="128">
        <v>40</v>
      </c>
      <c r="BV74" s="101">
        <v>105</v>
      </c>
      <c r="BW74" s="101"/>
      <c r="BX74" s="101">
        <v>10</v>
      </c>
      <c r="BY74" s="101">
        <v>0</v>
      </c>
      <c r="BZ74" s="109">
        <f t="shared" si="87"/>
        <v>145</v>
      </c>
      <c r="CA74" s="128">
        <v>65</v>
      </c>
      <c r="CB74" s="101">
        <v>152</v>
      </c>
      <c r="CC74" s="101"/>
      <c r="CD74" s="101">
        <v>2</v>
      </c>
      <c r="CE74" s="101">
        <v>11</v>
      </c>
      <c r="CF74" s="109">
        <f t="shared" si="88"/>
        <v>217</v>
      </c>
      <c r="CG74" s="128">
        <v>41</v>
      </c>
      <c r="CH74" s="101">
        <v>152</v>
      </c>
      <c r="CI74" s="101"/>
      <c r="CJ74" s="101">
        <v>10</v>
      </c>
      <c r="CK74" s="101">
        <v>0</v>
      </c>
      <c r="CL74" s="109">
        <f t="shared" si="89"/>
        <v>193</v>
      </c>
      <c r="CM74" s="128">
        <v>41</v>
      </c>
      <c r="CN74" s="101">
        <v>95</v>
      </c>
      <c r="CO74" s="171"/>
      <c r="CP74" s="171">
        <f t="shared" si="102"/>
        <v>16</v>
      </c>
      <c r="CQ74" s="101">
        <v>0</v>
      </c>
      <c r="CR74" s="109">
        <f t="shared" si="90"/>
        <v>136</v>
      </c>
      <c r="CS74" s="128">
        <v>38</v>
      </c>
      <c r="CT74" s="101">
        <v>126</v>
      </c>
      <c r="CU74" s="101"/>
      <c r="CV74" s="101">
        <f t="shared" si="77"/>
        <v>27</v>
      </c>
      <c r="CW74" s="101">
        <v>2</v>
      </c>
      <c r="CX74" s="109">
        <f t="shared" si="91"/>
        <v>164</v>
      </c>
      <c r="CY74" s="128">
        <v>88</v>
      </c>
      <c r="CZ74" s="101">
        <v>217</v>
      </c>
      <c r="DA74" s="101"/>
      <c r="DB74" s="101">
        <f t="shared" si="78"/>
        <v>28</v>
      </c>
      <c r="DC74" s="101">
        <v>12</v>
      </c>
      <c r="DD74" s="109">
        <f t="shared" si="92"/>
        <v>305</v>
      </c>
      <c r="DE74" s="128">
        <v>140</v>
      </c>
      <c r="DF74" s="101">
        <v>569</v>
      </c>
      <c r="DG74" s="101"/>
      <c r="DH74" s="101">
        <v>42</v>
      </c>
      <c r="DI74" s="101">
        <v>16</v>
      </c>
      <c r="DJ74" s="109">
        <f t="shared" si="93"/>
        <v>709</v>
      </c>
      <c r="DK74" s="128">
        <v>0</v>
      </c>
      <c r="DL74" s="101">
        <v>39</v>
      </c>
      <c r="DM74" s="101"/>
      <c r="DN74" s="101">
        <v>5</v>
      </c>
      <c r="DO74" s="101">
        <v>2</v>
      </c>
      <c r="DP74" s="109">
        <f t="shared" si="94"/>
        <v>39</v>
      </c>
      <c r="DQ74" s="128">
        <v>104</v>
      </c>
      <c r="DR74" s="101">
        <v>213</v>
      </c>
      <c r="DS74" s="101"/>
      <c r="DT74" s="101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101">
        <v>35</v>
      </c>
      <c r="EA74" s="101">
        <v>8</v>
      </c>
      <c r="EB74" s="109">
        <f t="shared" si="95"/>
        <v>547</v>
      </c>
      <c r="EC74" s="128">
        <v>50</v>
      </c>
      <c r="ED74" s="101">
        <v>140</v>
      </c>
      <c r="EE74" s="101"/>
      <c r="EF74" s="101">
        <v>10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128">
        <f>SUM(B74+G74+L74+Q74+V74+AA74+AF74+AK74+AP74+AU74+AZ74+BE74+BJ74+BO74+BU74+CA74+CG74+CM74+CS74+CY74+DE74+DK74+DQ74+DW74+EC74)</f>
        <v>760</v>
      </c>
      <c r="EV74" s="171">
        <f>EZ74-EU74</f>
        <v>2557</v>
      </c>
      <c r="EW74" s="171"/>
      <c r="EX74" s="171">
        <f>SUM(D74+I74+N74+S74+X74+AC74+AH74+AM74+AR74+AW74+BB74+BG74+BL74+BR74+BX74+CD74+CJ74+CP74+CV74+DB74+DH74+DN74+DT74+DZ74+EF74)</f>
        <v>236</v>
      </c>
      <c r="EY74" s="171">
        <f t="shared" si="101"/>
        <v>142</v>
      </c>
      <c r="EZ74" s="114">
        <f t="shared" si="101"/>
        <v>3317</v>
      </c>
      <c r="FA74" s="239" t="s">
        <v>129</v>
      </c>
      <c r="FB74" s="250" t="s">
        <v>96</v>
      </c>
      <c r="FC74" s="255">
        <v>12</v>
      </c>
      <c r="FD74" s="255" t="s">
        <v>230</v>
      </c>
    </row>
    <row r="75" spans="1:192" s="360" customFormat="1" x14ac:dyDescent="0.2">
      <c r="A75" s="366" t="s">
        <v>95</v>
      </c>
      <c r="B75" s="367"/>
      <c r="C75" s="368"/>
      <c r="D75" s="368"/>
      <c r="E75" s="368"/>
      <c r="F75" s="369"/>
      <c r="G75" s="367"/>
      <c r="H75" s="368"/>
      <c r="I75" s="368"/>
      <c r="J75" s="368"/>
      <c r="K75" s="369"/>
      <c r="L75" s="370"/>
      <c r="M75" s="368"/>
      <c r="N75" s="368"/>
      <c r="O75" s="368"/>
      <c r="P75" s="371"/>
      <c r="Q75" s="367"/>
      <c r="R75" s="368"/>
      <c r="S75" s="368"/>
      <c r="T75" s="368"/>
      <c r="U75" s="369"/>
      <c r="V75" s="372">
        <v>0</v>
      </c>
      <c r="W75" s="373">
        <v>3</v>
      </c>
      <c r="X75" s="373">
        <f t="shared" ref="X75:X77" si="103">Z74-Y74-W75</f>
        <v>1</v>
      </c>
      <c r="Y75" s="373">
        <v>3</v>
      </c>
      <c r="Z75" s="374">
        <f t="shared" si="96"/>
        <v>3</v>
      </c>
      <c r="AA75" s="372">
        <v>0</v>
      </c>
      <c r="AB75" s="373">
        <v>8</v>
      </c>
      <c r="AC75" s="373">
        <f t="shared" ref="AC75:AC80" si="104">AE74-AD74-AB75</f>
        <v>5</v>
      </c>
      <c r="AD75" s="373">
        <v>2</v>
      </c>
      <c r="AE75" s="374">
        <f t="shared" si="66"/>
        <v>8</v>
      </c>
      <c r="AF75" s="372">
        <v>0</v>
      </c>
      <c r="AG75" s="373">
        <v>18</v>
      </c>
      <c r="AH75" s="373">
        <f t="shared" si="67"/>
        <v>2</v>
      </c>
      <c r="AI75" s="373">
        <v>7</v>
      </c>
      <c r="AJ75" s="374">
        <f t="shared" si="97"/>
        <v>18</v>
      </c>
      <c r="AK75" s="372">
        <v>0</v>
      </c>
      <c r="AL75" s="373">
        <v>6</v>
      </c>
      <c r="AM75" s="373">
        <f t="shared" si="68"/>
        <v>0</v>
      </c>
      <c r="AN75" s="373">
        <v>1</v>
      </c>
      <c r="AO75" s="374">
        <f t="shared" si="98"/>
        <v>6</v>
      </c>
      <c r="AP75" s="372">
        <v>0</v>
      </c>
      <c r="AQ75" s="373">
        <v>10</v>
      </c>
      <c r="AR75" s="373">
        <f t="shared" si="69"/>
        <v>5</v>
      </c>
      <c r="AS75" s="373">
        <v>5</v>
      </c>
      <c r="AT75" s="374">
        <f t="shared" si="99"/>
        <v>10</v>
      </c>
      <c r="AU75" s="372">
        <v>0</v>
      </c>
      <c r="AV75" s="373">
        <v>6</v>
      </c>
      <c r="AW75" s="373">
        <f t="shared" si="70"/>
        <v>-2</v>
      </c>
      <c r="AX75" s="373">
        <v>3</v>
      </c>
      <c r="AY75" s="374">
        <f t="shared" si="100"/>
        <v>6</v>
      </c>
      <c r="AZ75" s="372">
        <v>0</v>
      </c>
      <c r="BA75" s="373">
        <v>0</v>
      </c>
      <c r="BB75" s="373">
        <f t="shared" ref="BB75" si="105">BD74-BC74-BA75</f>
        <v>3</v>
      </c>
      <c r="BC75" s="373">
        <v>0</v>
      </c>
      <c r="BD75" s="374">
        <f t="shared" si="83"/>
        <v>0</v>
      </c>
      <c r="BE75" s="372">
        <v>0</v>
      </c>
      <c r="BF75" s="373">
        <v>2</v>
      </c>
      <c r="BG75" s="373">
        <f>BI74-BH74-BF75</f>
        <v>1</v>
      </c>
      <c r="BH75" s="373">
        <v>0</v>
      </c>
      <c r="BI75" s="374">
        <f t="shared" si="84"/>
        <v>2</v>
      </c>
      <c r="BJ75" s="372">
        <v>0</v>
      </c>
      <c r="BK75" s="373">
        <v>17</v>
      </c>
      <c r="BL75" s="373">
        <f t="shared" si="72"/>
        <v>2</v>
      </c>
      <c r="BM75" s="373">
        <v>10</v>
      </c>
      <c r="BN75" s="374">
        <f t="shared" si="85"/>
        <v>17</v>
      </c>
      <c r="BO75" s="372">
        <v>30</v>
      </c>
      <c r="BP75" s="373">
        <v>187</v>
      </c>
      <c r="BQ75" s="373"/>
      <c r="BR75" s="373">
        <f>BT74-BS74-BP75</f>
        <v>8</v>
      </c>
      <c r="BS75" s="373">
        <v>3</v>
      </c>
      <c r="BT75" s="374">
        <f>BO75+BP75</f>
        <v>217</v>
      </c>
      <c r="BU75" s="372">
        <v>13</v>
      </c>
      <c r="BV75" s="373">
        <v>143</v>
      </c>
      <c r="BW75" s="373"/>
      <c r="BX75" s="373">
        <f>BZ74-BY74-BV75</f>
        <v>2</v>
      </c>
      <c r="BY75" s="373">
        <v>6</v>
      </c>
      <c r="BZ75" s="374">
        <f t="shared" si="87"/>
        <v>156</v>
      </c>
      <c r="CA75" s="372">
        <v>14</v>
      </c>
      <c r="CB75" s="373">
        <v>181</v>
      </c>
      <c r="CC75" s="373"/>
      <c r="CD75" s="373">
        <f>CF74-CE74-CB75</f>
        <v>25</v>
      </c>
      <c r="CE75" s="373">
        <v>6</v>
      </c>
      <c r="CF75" s="374">
        <f t="shared" si="88"/>
        <v>195</v>
      </c>
      <c r="CG75" s="372">
        <v>0</v>
      </c>
      <c r="CH75" s="373">
        <v>177</v>
      </c>
      <c r="CI75" s="373"/>
      <c r="CJ75" s="373">
        <f>CL74-CK74-CH75</f>
        <v>16</v>
      </c>
      <c r="CK75" s="373">
        <v>5</v>
      </c>
      <c r="CL75" s="374">
        <f t="shared" si="89"/>
        <v>177</v>
      </c>
      <c r="CM75" s="372">
        <v>14</v>
      </c>
      <c r="CN75" s="373">
        <v>118</v>
      </c>
      <c r="CO75" s="373"/>
      <c r="CP75" s="373">
        <f>CR74-CQ74-CN75</f>
        <v>18</v>
      </c>
      <c r="CQ75" s="373">
        <v>6</v>
      </c>
      <c r="CR75" s="374">
        <f t="shared" si="90"/>
        <v>132</v>
      </c>
      <c r="CS75" s="372">
        <v>23</v>
      </c>
      <c r="CT75" s="373">
        <v>152</v>
      </c>
      <c r="CU75" s="373"/>
      <c r="CV75" s="373">
        <f>CX74-CW74-CT75</f>
        <v>10</v>
      </c>
      <c r="CW75" s="373">
        <v>0</v>
      </c>
      <c r="CX75" s="374">
        <f t="shared" si="91"/>
        <v>175</v>
      </c>
      <c r="CY75" s="372">
        <v>27</v>
      </c>
      <c r="CZ75" s="373">
        <v>269</v>
      </c>
      <c r="DA75" s="373"/>
      <c r="DB75" s="373">
        <f t="shared" si="78"/>
        <v>24</v>
      </c>
      <c r="DC75" s="373">
        <v>10</v>
      </c>
      <c r="DD75" s="374">
        <f t="shared" si="92"/>
        <v>296</v>
      </c>
      <c r="DE75" s="372">
        <v>120</v>
      </c>
      <c r="DF75" s="373">
        <v>642</v>
      </c>
      <c r="DG75" s="373"/>
      <c r="DH75" s="373">
        <f>DJ74-DI74-DF75</f>
        <v>51</v>
      </c>
      <c r="DI75" s="373">
        <v>34</v>
      </c>
      <c r="DJ75" s="374">
        <f t="shared" si="93"/>
        <v>762</v>
      </c>
      <c r="DK75" s="372">
        <v>0</v>
      </c>
      <c r="DL75" s="373">
        <v>36</v>
      </c>
      <c r="DM75" s="373"/>
      <c r="DN75" s="373">
        <f>DP74-DO74-DL75</f>
        <v>1</v>
      </c>
      <c r="DO75" s="373">
        <v>0</v>
      </c>
      <c r="DP75" s="374">
        <f t="shared" si="94"/>
        <v>36</v>
      </c>
      <c r="DQ75" s="372">
        <v>45</v>
      </c>
      <c r="DR75" s="373">
        <v>276</v>
      </c>
      <c r="DS75" s="373"/>
      <c r="DT75" s="373">
        <f>DV74-DU74-DR75</f>
        <v>29</v>
      </c>
      <c r="DU75" s="373">
        <v>5</v>
      </c>
      <c r="DV75" s="374">
        <f>DQ75+DR75</f>
        <v>321</v>
      </c>
      <c r="DW75" s="372">
        <v>41</v>
      </c>
      <c r="DX75" s="373">
        <v>514</v>
      </c>
      <c r="DY75" s="373"/>
      <c r="DZ75" s="373">
        <f>EB74-EA74-DX75</f>
        <v>25</v>
      </c>
      <c r="EA75" s="373">
        <v>13</v>
      </c>
      <c r="EB75" s="374">
        <f t="shared" si="95"/>
        <v>555</v>
      </c>
      <c r="EC75" s="372">
        <v>23</v>
      </c>
      <c r="ED75" s="373">
        <v>167</v>
      </c>
      <c r="EE75" s="373"/>
      <c r="EF75" s="373">
        <f>EH74-EG74-ED75</f>
        <v>17</v>
      </c>
      <c r="EG75" s="373">
        <v>6</v>
      </c>
      <c r="EH75" s="374">
        <f>EC75+ED75</f>
        <v>190</v>
      </c>
      <c r="EI75" s="372"/>
      <c r="EJ75" s="373"/>
      <c r="EK75" s="373"/>
      <c r="EL75" s="373"/>
      <c r="EM75" s="373"/>
      <c r="EN75" s="374"/>
      <c r="EO75" s="372"/>
      <c r="EP75" s="373"/>
      <c r="EQ75" s="373"/>
      <c r="ER75" s="373"/>
      <c r="ES75" s="373"/>
      <c r="ET75" s="374"/>
      <c r="EU75" s="372">
        <f>SUM(B75+G75+L75+Q75+V75+AA75+AF75+AK75+AP75+AU75+AZ75+BE75+BJ75+BO75+BU75+CA75+CG75+CM75+CS75+CY75+DE75+DK75+DQ75+DW75+EC75)</f>
        <v>350</v>
      </c>
      <c r="EV75" s="375">
        <f>EZ75-EU75</f>
        <v>2932</v>
      </c>
      <c r="EW75" s="375"/>
      <c r="EX75" s="375">
        <f>SUM(D75+I75+N75+S75+X75+AC75+AH75+AM75+AR75+AW75+BB75+BG75+BL75+BR75+BX75+CD75+CJ75+CP75+CV75+DB75+DH75+DN75+DT75+DZ75+EF75)</f>
        <v>243</v>
      </c>
      <c r="EY75" s="375">
        <f t="shared" si="101"/>
        <v>125</v>
      </c>
      <c r="EZ75" s="114">
        <f t="shared" si="101"/>
        <v>3282</v>
      </c>
      <c r="FA75" s="376" t="s">
        <v>126</v>
      </c>
      <c r="FB75" s="366" t="s">
        <v>95</v>
      </c>
      <c r="FC75" s="323">
        <v>4</v>
      </c>
      <c r="FD75" s="323" t="s">
        <v>230</v>
      </c>
      <c r="FE75" s="323"/>
      <c r="FF75" s="323"/>
      <c r="FG75" s="323"/>
      <c r="FH75" s="323"/>
      <c r="FI75" s="323"/>
      <c r="FJ75" s="323"/>
    </row>
    <row r="76" spans="1:192" s="360" customFormat="1" x14ac:dyDescent="0.2">
      <c r="A76" s="366" t="s">
        <v>98</v>
      </c>
      <c r="B76" s="368"/>
      <c r="C76" s="368"/>
      <c r="D76" s="368"/>
      <c r="E76" s="368"/>
      <c r="F76" s="368"/>
      <c r="G76" s="368"/>
      <c r="H76" s="368"/>
      <c r="I76" s="368"/>
      <c r="J76" s="368"/>
      <c r="K76" s="368"/>
      <c r="L76" s="368"/>
      <c r="M76" s="368"/>
      <c r="N76" s="368"/>
      <c r="O76" s="368"/>
      <c r="P76" s="368"/>
      <c r="Q76" s="368"/>
      <c r="R76" s="368"/>
      <c r="S76" s="368"/>
      <c r="T76" s="368"/>
      <c r="U76" s="368"/>
      <c r="V76" s="375">
        <v>0</v>
      </c>
      <c r="W76" s="373">
        <v>3</v>
      </c>
      <c r="X76" s="373">
        <f>Z75-Y75-W76</f>
        <v>-3</v>
      </c>
      <c r="Y76" s="373">
        <v>2</v>
      </c>
      <c r="Z76" s="374">
        <f t="shared" si="96"/>
        <v>3</v>
      </c>
      <c r="AA76" s="372">
        <v>0</v>
      </c>
      <c r="AB76" s="373">
        <v>9</v>
      </c>
      <c r="AC76" s="373">
        <f t="shared" si="104"/>
        <v>-3</v>
      </c>
      <c r="AD76" s="373">
        <v>3</v>
      </c>
      <c r="AE76" s="374">
        <f t="shared" si="66"/>
        <v>9</v>
      </c>
      <c r="AF76" s="372">
        <v>0</v>
      </c>
      <c r="AG76" s="373">
        <v>17</v>
      </c>
      <c r="AH76" s="373">
        <f>AJ75-AI75-AG76</f>
        <v>-6</v>
      </c>
      <c r="AI76" s="373">
        <v>7</v>
      </c>
      <c r="AJ76" s="374">
        <f t="shared" si="97"/>
        <v>17</v>
      </c>
      <c r="AK76" s="372">
        <v>0</v>
      </c>
      <c r="AL76" s="373">
        <v>4</v>
      </c>
      <c r="AM76" s="373">
        <f>AO75-AN75-AL76</f>
        <v>1</v>
      </c>
      <c r="AN76" s="373">
        <v>2</v>
      </c>
      <c r="AO76" s="374">
        <f t="shared" si="98"/>
        <v>4</v>
      </c>
      <c r="AP76" s="372">
        <v>0</v>
      </c>
      <c r="AQ76" s="373">
        <v>4</v>
      </c>
      <c r="AR76" s="373">
        <f>AT75-AS75-AQ76</f>
        <v>1</v>
      </c>
      <c r="AS76" s="373">
        <v>1</v>
      </c>
      <c r="AT76" s="374">
        <f>AP76+AQ76</f>
        <v>4</v>
      </c>
      <c r="AU76" s="372">
        <v>0</v>
      </c>
      <c r="AV76" s="373">
        <v>1</v>
      </c>
      <c r="AW76" s="373">
        <f>AY75-AX75-AV76</f>
        <v>2</v>
      </c>
      <c r="AX76" s="373">
        <v>0</v>
      </c>
      <c r="AY76" s="374">
        <f t="shared" si="100"/>
        <v>1</v>
      </c>
      <c r="AZ76" s="372">
        <v>0</v>
      </c>
      <c r="BA76" s="373">
        <v>1</v>
      </c>
      <c r="BB76" s="373">
        <f>BD75-BC75-BA76</f>
        <v>-1</v>
      </c>
      <c r="BC76" s="373">
        <v>0</v>
      </c>
      <c r="BD76" s="374">
        <f t="shared" si="83"/>
        <v>1</v>
      </c>
      <c r="BE76" s="372">
        <v>0</v>
      </c>
      <c r="BF76" s="373">
        <v>2</v>
      </c>
      <c r="BG76" s="373">
        <f>BI75-BH75-BF76</f>
        <v>0</v>
      </c>
      <c r="BH76" s="373">
        <v>1</v>
      </c>
      <c r="BI76" s="374">
        <f t="shared" si="84"/>
        <v>2</v>
      </c>
      <c r="BJ76" s="372">
        <v>0</v>
      </c>
      <c r="BK76" s="373">
        <v>11</v>
      </c>
      <c r="BL76" s="373">
        <f>BN75-BM75-BK76</f>
        <v>-4</v>
      </c>
      <c r="BM76" s="373">
        <v>6</v>
      </c>
      <c r="BN76" s="374">
        <f t="shared" si="85"/>
        <v>11</v>
      </c>
      <c r="BO76" s="372">
        <v>43</v>
      </c>
      <c r="BP76" s="373">
        <v>196</v>
      </c>
      <c r="BQ76" s="373">
        <v>1</v>
      </c>
      <c r="BR76" s="373">
        <f>BT75-BS75-BP76</f>
        <v>18</v>
      </c>
      <c r="BS76" s="373">
        <v>21</v>
      </c>
      <c r="BT76" s="374">
        <f>BO76+BP76+BQ76</f>
        <v>240</v>
      </c>
      <c r="BU76" s="372">
        <v>33</v>
      </c>
      <c r="BV76" s="373">
        <v>133</v>
      </c>
      <c r="BW76" s="373">
        <v>0</v>
      </c>
      <c r="BX76" s="373">
        <f>BZ75-BY75-BV76</f>
        <v>17</v>
      </c>
      <c r="BY76" s="373">
        <v>7</v>
      </c>
      <c r="BZ76" s="374">
        <f>BU76+BV76+BW76</f>
        <v>166</v>
      </c>
      <c r="CA76" s="372">
        <v>36</v>
      </c>
      <c r="CB76" s="373">
        <v>172</v>
      </c>
      <c r="CC76" s="373">
        <v>0</v>
      </c>
      <c r="CD76" s="373">
        <f>CF75-CE75-CB76</f>
        <v>17</v>
      </c>
      <c r="CE76" s="373">
        <v>2</v>
      </c>
      <c r="CF76" s="374">
        <f>CA76+CB76+CC76</f>
        <v>208</v>
      </c>
      <c r="CG76" s="372">
        <v>35</v>
      </c>
      <c r="CH76" s="373">
        <v>173</v>
      </c>
      <c r="CI76" s="373">
        <v>3</v>
      </c>
      <c r="CJ76" s="373">
        <f>CL75-CK75-CH76</f>
        <v>-1</v>
      </c>
      <c r="CK76" s="373">
        <v>6</v>
      </c>
      <c r="CL76" s="374">
        <f>CG76+CH76+CI76</f>
        <v>211</v>
      </c>
      <c r="CM76" s="372">
        <v>35</v>
      </c>
      <c r="CN76" s="373">
        <v>115</v>
      </c>
      <c r="CO76" s="373">
        <v>1</v>
      </c>
      <c r="CP76" s="373">
        <f>CR75-CQ75-CN76</f>
        <v>11</v>
      </c>
      <c r="CQ76" s="373">
        <v>5</v>
      </c>
      <c r="CR76" s="374">
        <f>CM76+CN76+CO76</f>
        <v>151</v>
      </c>
      <c r="CS76" s="372">
        <v>37</v>
      </c>
      <c r="CT76" s="373">
        <v>161</v>
      </c>
      <c r="CU76" s="373">
        <v>2</v>
      </c>
      <c r="CV76" s="373">
        <f>CX75-CW75-CT76</f>
        <v>14</v>
      </c>
      <c r="CW76" s="373">
        <v>5</v>
      </c>
      <c r="CX76" s="374">
        <f>CS76+CT76+CU76</f>
        <v>200</v>
      </c>
      <c r="CY76" s="372">
        <v>94</v>
      </c>
      <c r="CZ76" s="373">
        <v>231</v>
      </c>
      <c r="DA76" s="373">
        <v>2</v>
      </c>
      <c r="DB76" s="373">
        <f t="shared" si="78"/>
        <v>55</v>
      </c>
      <c r="DC76" s="373">
        <v>16</v>
      </c>
      <c r="DD76" s="374">
        <f>CY76+CZ76+DA76</f>
        <v>327</v>
      </c>
      <c r="DE76" s="372">
        <v>145</v>
      </c>
      <c r="DF76" s="373">
        <v>666</v>
      </c>
      <c r="DG76" s="373">
        <v>7</v>
      </c>
      <c r="DH76" s="373">
        <f>DJ75-DI75-DF76</f>
        <v>62</v>
      </c>
      <c r="DI76" s="373">
        <v>29</v>
      </c>
      <c r="DJ76" s="374">
        <f>DE76+DF76+DG76</f>
        <v>818</v>
      </c>
      <c r="DK76" s="372">
        <v>0</v>
      </c>
      <c r="DL76" s="373">
        <v>34</v>
      </c>
      <c r="DM76" s="373">
        <v>0</v>
      </c>
      <c r="DN76" s="373">
        <f>DP75-DO75-DL76</f>
        <v>2</v>
      </c>
      <c r="DO76" s="373">
        <v>4</v>
      </c>
      <c r="DP76" s="374">
        <f>DK76+DL76+DM76</f>
        <v>34</v>
      </c>
      <c r="DQ76" s="372">
        <v>111</v>
      </c>
      <c r="DR76" s="373">
        <v>287</v>
      </c>
      <c r="DS76" s="373">
        <v>3</v>
      </c>
      <c r="DT76" s="373">
        <f>DV75-DU75-DR76</f>
        <v>29</v>
      </c>
      <c r="DU76" s="373">
        <v>1</v>
      </c>
      <c r="DV76" s="374">
        <f>DQ76+DR76+DS76</f>
        <v>401</v>
      </c>
      <c r="DW76" s="372">
        <v>108</v>
      </c>
      <c r="DX76" s="373">
        <v>510</v>
      </c>
      <c r="DY76" s="373">
        <v>5</v>
      </c>
      <c r="DZ76" s="373">
        <f>EB75-EA75-DX76</f>
        <v>32</v>
      </c>
      <c r="EA76" s="373">
        <v>33</v>
      </c>
      <c r="EB76" s="374">
        <f>DW76+DX76+DY76</f>
        <v>623</v>
      </c>
      <c r="EC76" s="372">
        <v>37</v>
      </c>
      <c r="ED76" s="373">
        <v>160</v>
      </c>
      <c r="EE76" s="373">
        <v>2</v>
      </c>
      <c r="EF76" s="373">
        <f>EH75-EG75-ED76</f>
        <v>24</v>
      </c>
      <c r="EG76" s="373">
        <v>18</v>
      </c>
      <c r="EH76" s="374">
        <f>EC76+ED76+EE76</f>
        <v>199</v>
      </c>
      <c r="EI76" s="372"/>
      <c r="EJ76" s="373"/>
      <c r="EK76" s="373"/>
      <c r="EL76" s="373"/>
      <c r="EM76" s="373"/>
      <c r="EN76" s="374"/>
      <c r="EO76" s="372"/>
      <c r="EP76" s="373"/>
      <c r="EQ76" s="373"/>
      <c r="ER76" s="373"/>
      <c r="ES76" s="373"/>
      <c r="ET76" s="374"/>
      <c r="EU76" s="372">
        <f>SUM(B76+G76+L76+Q76+V76+AA76+AF76+AK76+AP76+AU76+AZ76+BE76+BJ76+BO76+BU76+CA76+CG76+CM76+CS76+CY76+DE76+DK76+DQ76+DW76+EC76)</f>
        <v>714</v>
      </c>
      <c r="EV76" s="373">
        <f>SUM(C76+H76+M76+R76+W76+AB76+AG76+AL76+AQ76+AV76+BA76+BF76+BK76+BP76+BV76+CB76+CH76+CN76+CT76+CZ76+DF76+DL76+DR76+DX76+ED76)</f>
        <v>2890</v>
      </c>
      <c r="EW76" s="372">
        <f>SUM(BQ76+BW76+CC76+CI76+CO76+CU76+DA76+DG76+DM76+DS76+DY76+EE76)</f>
        <v>26</v>
      </c>
      <c r="EX76" s="375">
        <f>SUM(D76+I76+N76+S76+X76+AC76+AH76+AM76+AR76+AW76+BB76+BG76+BL76+BR76+BX76+CD76+CJ76+CP76+CV76+DB76+DH76+DN76+DT76+DZ76+EF76)</f>
        <v>267</v>
      </c>
      <c r="EY76" s="375">
        <f t="shared" si="101"/>
        <v>169</v>
      </c>
      <c r="EZ76" s="379">
        <f t="shared" si="101"/>
        <v>3630</v>
      </c>
      <c r="FA76" s="376" t="s">
        <v>130</v>
      </c>
      <c r="FB76" s="366" t="s">
        <v>98</v>
      </c>
      <c r="FC76" s="323">
        <v>5</v>
      </c>
      <c r="FD76" s="323" t="s">
        <v>230</v>
      </c>
      <c r="FE76" s="323"/>
      <c r="FF76" s="323"/>
      <c r="FG76" s="323"/>
      <c r="FH76" s="323"/>
      <c r="FI76" s="323"/>
      <c r="FJ76" s="323"/>
    </row>
    <row r="77" spans="1:192" s="360" customFormat="1" x14ac:dyDescent="0.2">
      <c r="A77" s="366" t="s">
        <v>99</v>
      </c>
      <c r="B77" s="368"/>
      <c r="C77" s="368"/>
      <c r="D77" s="368"/>
      <c r="E77" s="368"/>
      <c r="F77" s="368"/>
      <c r="G77" s="368"/>
      <c r="H77" s="368"/>
      <c r="I77" s="368"/>
      <c r="J77" s="368"/>
      <c r="K77" s="368"/>
      <c r="L77" s="368"/>
      <c r="M77" s="368"/>
      <c r="N77" s="368"/>
      <c r="O77" s="368"/>
      <c r="P77" s="368"/>
      <c r="Q77" s="368"/>
      <c r="R77" s="368"/>
      <c r="S77" s="368"/>
      <c r="T77" s="368"/>
      <c r="U77" s="368"/>
      <c r="V77" s="375">
        <v>0</v>
      </c>
      <c r="W77" s="373">
        <v>0</v>
      </c>
      <c r="X77" s="373">
        <f t="shared" si="103"/>
        <v>1</v>
      </c>
      <c r="Y77" s="373">
        <v>0</v>
      </c>
      <c r="Z77" s="374">
        <f t="shared" si="96"/>
        <v>0</v>
      </c>
      <c r="AA77" s="372">
        <v>0</v>
      </c>
      <c r="AB77" s="374">
        <v>5</v>
      </c>
      <c r="AC77" s="373">
        <f t="shared" si="104"/>
        <v>1</v>
      </c>
      <c r="AD77" s="374">
        <v>1</v>
      </c>
      <c r="AE77" s="374">
        <f t="shared" si="66"/>
        <v>5</v>
      </c>
      <c r="AF77" s="372">
        <v>0</v>
      </c>
      <c r="AG77" s="373">
        <v>7</v>
      </c>
      <c r="AH77" s="373">
        <f>AJ76-AI76-AG77</f>
        <v>3</v>
      </c>
      <c r="AI77" s="374">
        <v>7</v>
      </c>
      <c r="AJ77" s="374">
        <f t="shared" si="97"/>
        <v>7</v>
      </c>
      <c r="AK77" s="372">
        <v>0</v>
      </c>
      <c r="AL77" s="374">
        <v>1</v>
      </c>
      <c r="AM77" s="373">
        <f>AO76-AN76-AL77</f>
        <v>1</v>
      </c>
      <c r="AN77" s="374">
        <v>0</v>
      </c>
      <c r="AO77" s="374">
        <f t="shared" si="98"/>
        <v>1</v>
      </c>
      <c r="AP77" s="372">
        <v>0</v>
      </c>
      <c r="AQ77" s="373">
        <v>1</v>
      </c>
      <c r="AR77" s="373">
        <f>AT76-AS76-AQ77</f>
        <v>2</v>
      </c>
      <c r="AS77" s="374">
        <v>0</v>
      </c>
      <c r="AT77" s="374">
        <f t="shared" si="99"/>
        <v>1</v>
      </c>
      <c r="AU77" s="372">
        <v>0</v>
      </c>
      <c r="AV77" s="373">
        <v>1</v>
      </c>
      <c r="AW77" s="373">
        <f>AY76-AX76-AV77</f>
        <v>0</v>
      </c>
      <c r="AX77" s="374">
        <v>0</v>
      </c>
      <c r="AY77" s="374">
        <f t="shared" si="100"/>
        <v>1</v>
      </c>
      <c r="AZ77" s="372">
        <v>0</v>
      </c>
      <c r="BA77" s="373">
        <v>0</v>
      </c>
      <c r="BB77" s="373">
        <f>BD76-BC76-BA77</f>
        <v>1</v>
      </c>
      <c r="BC77" s="373">
        <v>0</v>
      </c>
      <c r="BD77" s="374">
        <f t="shared" si="83"/>
        <v>0</v>
      </c>
      <c r="BE77" s="372">
        <v>0</v>
      </c>
      <c r="BF77" s="372">
        <v>2</v>
      </c>
      <c r="BG77" s="373">
        <f>BI76-BH76-BF77</f>
        <v>-1</v>
      </c>
      <c r="BH77" s="374">
        <v>2</v>
      </c>
      <c r="BI77" s="374">
        <f t="shared" si="84"/>
        <v>2</v>
      </c>
      <c r="BJ77" s="372">
        <v>0</v>
      </c>
      <c r="BK77" s="373">
        <v>5</v>
      </c>
      <c r="BL77" s="373">
        <f>BN76-BM76-BK77</f>
        <v>0</v>
      </c>
      <c r="BM77" s="373">
        <v>4</v>
      </c>
      <c r="BN77" s="374">
        <f t="shared" si="85"/>
        <v>5</v>
      </c>
      <c r="BO77" s="374">
        <v>23</v>
      </c>
      <c r="BP77" s="374">
        <f>227-23-2</f>
        <v>202</v>
      </c>
      <c r="BQ77" s="373">
        <v>2</v>
      </c>
      <c r="BR77" s="373">
        <f>BT76-BS76-BP77</f>
        <v>17</v>
      </c>
      <c r="BS77" s="374">
        <v>8</v>
      </c>
      <c r="BT77" s="374">
        <f>BO77+BP77+BQ77</f>
        <v>227</v>
      </c>
      <c r="BU77" s="374">
        <v>23</v>
      </c>
      <c r="BV77" s="374">
        <f>169-23</f>
        <v>146</v>
      </c>
      <c r="BW77" s="373">
        <v>0</v>
      </c>
      <c r="BX77" s="373">
        <f>BZ76-BY76-BV77</f>
        <v>13</v>
      </c>
      <c r="BY77" s="374">
        <v>3</v>
      </c>
      <c r="BZ77" s="374">
        <f>BU77+BV77+BW77</f>
        <v>169</v>
      </c>
      <c r="CA77" s="373">
        <v>15</v>
      </c>
      <c r="CB77" s="373">
        <f>198-15-1</f>
        <v>182</v>
      </c>
      <c r="CC77" s="373">
        <v>1</v>
      </c>
      <c r="CD77" s="373">
        <f>CF76-CE76-CB77</f>
        <v>24</v>
      </c>
      <c r="CE77" s="374">
        <v>2</v>
      </c>
      <c r="CF77" s="374">
        <f>CA77+CB77+CC77</f>
        <v>198</v>
      </c>
      <c r="CG77" s="373">
        <v>14</v>
      </c>
      <c r="CH77" s="373">
        <f>216-5-14-2</f>
        <v>195</v>
      </c>
      <c r="CI77" s="373">
        <v>2</v>
      </c>
      <c r="CJ77" s="373">
        <f>CL76-CK76-CH77</f>
        <v>10</v>
      </c>
      <c r="CK77" s="373">
        <v>13</v>
      </c>
      <c r="CL77" s="374">
        <f>CG77+CH77+CI77</f>
        <v>211</v>
      </c>
      <c r="CM77" s="373">
        <v>7</v>
      </c>
      <c r="CN77" s="373">
        <f>140-7</f>
        <v>133</v>
      </c>
      <c r="CO77" s="373"/>
      <c r="CP77" s="373">
        <f>CR76-CQ76-CN77</f>
        <v>13</v>
      </c>
      <c r="CQ77" s="373">
        <v>6</v>
      </c>
      <c r="CR77" s="374">
        <f>CM77+CN77+CO77</f>
        <v>140</v>
      </c>
      <c r="CS77" s="373">
        <v>27</v>
      </c>
      <c r="CT77" s="373">
        <f>204-27</f>
        <v>177</v>
      </c>
      <c r="CU77" s="373">
        <v>0</v>
      </c>
      <c r="CV77" s="373">
        <f>CX76-CW76-CT77</f>
        <v>18</v>
      </c>
      <c r="CW77" s="373">
        <v>1</v>
      </c>
      <c r="CX77" s="374">
        <f>CS77+CT77+CU77</f>
        <v>204</v>
      </c>
      <c r="CY77" s="374">
        <v>24</v>
      </c>
      <c r="CZ77" s="374">
        <f>299-5-24</f>
        <v>270</v>
      </c>
      <c r="DA77" s="373">
        <v>5</v>
      </c>
      <c r="DB77" s="373">
        <f t="shared" si="78"/>
        <v>41</v>
      </c>
      <c r="DC77" s="374">
        <v>17</v>
      </c>
      <c r="DD77" s="374">
        <f>CY77+CZ77+DA77</f>
        <v>299</v>
      </c>
      <c r="DE77" s="373">
        <v>118</v>
      </c>
      <c r="DF77" s="373">
        <f>884-118-3-7</f>
        <v>756</v>
      </c>
      <c r="DG77" s="373">
        <v>3</v>
      </c>
      <c r="DH77" s="373">
        <f>DJ76-DI76-DF77</f>
        <v>33</v>
      </c>
      <c r="DI77" s="373">
        <f>11+14+27+5</f>
        <v>57</v>
      </c>
      <c r="DJ77" s="374">
        <f>DE77+DF77+DG77</f>
        <v>877</v>
      </c>
      <c r="DK77" s="373">
        <v>0</v>
      </c>
      <c r="DL77" s="373">
        <v>30</v>
      </c>
      <c r="DM77" s="373">
        <v>0</v>
      </c>
      <c r="DN77" s="373">
        <f>DP76-DO76-DL77</f>
        <v>0</v>
      </c>
      <c r="DO77" s="373">
        <v>4</v>
      </c>
      <c r="DP77" s="373">
        <f t="shared" ref="DP77:DP140" si="106">DK77+DL77+DM77</f>
        <v>30</v>
      </c>
      <c r="DQ77" s="374">
        <v>41</v>
      </c>
      <c r="DR77" s="374">
        <f>409-1-41-6</f>
        <v>361</v>
      </c>
      <c r="DS77" s="373">
        <v>6</v>
      </c>
      <c r="DT77" s="373">
        <f>DV76-DU76-DR77</f>
        <v>39</v>
      </c>
      <c r="DU77" s="374">
        <v>10</v>
      </c>
      <c r="DV77" s="374">
        <f>DQ77+DR77+DS77</f>
        <v>408</v>
      </c>
      <c r="DW77" s="373">
        <v>39</v>
      </c>
      <c r="DX77" s="373">
        <f>595-39-2-5</f>
        <v>549</v>
      </c>
      <c r="DY77" s="373">
        <v>2</v>
      </c>
      <c r="DZ77" s="373">
        <v>39</v>
      </c>
      <c r="EA77" s="373">
        <f>41-4</f>
        <v>37</v>
      </c>
      <c r="EB77" s="374">
        <f>DW77+DX77+DY77</f>
        <v>590</v>
      </c>
      <c r="EC77" s="374">
        <v>37</v>
      </c>
      <c r="ED77" s="374">
        <f>206-37-2-2</f>
        <v>165</v>
      </c>
      <c r="EE77" s="373">
        <v>2</v>
      </c>
      <c r="EF77" s="373">
        <f>EH76-EG76-ED77</f>
        <v>16</v>
      </c>
      <c r="EG77" s="374">
        <v>6</v>
      </c>
      <c r="EH77" s="374">
        <f>EC77+ED77+EE77</f>
        <v>204</v>
      </c>
      <c r="EI77" s="372"/>
      <c r="EJ77" s="373"/>
      <c r="EK77" s="373"/>
      <c r="EL77" s="373"/>
      <c r="EM77" s="373"/>
      <c r="EN77" s="374"/>
      <c r="EO77" s="372"/>
      <c r="EP77" s="373"/>
      <c r="EQ77" s="373"/>
      <c r="ER77" s="373"/>
      <c r="ES77" s="373">
        <v>1</v>
      </c>
      <c r="ET77" s="374"/>
      <c r="EU77" s="372">
        <f>SUM(B77+G77+L77+Q77+V77+AA77+AF77+AK77+AP77+AU77+AZ77+BE77+BJ77+BO77+BU77+CA77+CG77+CM77+CS77+CY77+DE77+DK77+DQ77+DW77+EC77)</f>
        <v>368</v>
      </c>
      <c r="EV77" s="375">
        <f>+ED77+DX77+DR77+DL77+DF77+CZ77+CT77+CN77+CH77+CB77+BV77+BP77+BK77+BF77+BA77+AV77+AQ77+AL77+AG77+AB77+W77</f>
        <v>3188</v>
      </c>
      <c r="EW77" s="375">
        <f>SUM(BQ77+BW77+CC77+CI77+CO77+CU77+DA77+DG77+DM77+DS77+DY77+EE77)</f>
        <v>23</v>
      </c>
      <c r="EX77" s="375">
        <f>SUM(D77+I77+N77+S77+X77+AC77+AH77+AM77+AR77+AW77+BB77+BG77+BL77+BR77+BX77+CD77+CJ77+CP77+CV77+DB77+DH77+DN77+DT77+DZ77+EF77)</f>
        <v>271</v>
      </c>
      <c r="EY77" s="375">
        <f>SUM(E77+J77+O77+T77+Y77+AD77+AI77+AN77+AS77+AX77+BC77+BH77+BM77+BS77+BY77+CE77+CK77+CQ77+CW77+DC77+DI77+DO77+DU77+EA77+EG77+ES77)</f>
        <v>179</v>
      </c>
      <c r="EZ77" s="379">
        <f t="shared" si="101"/>
        <v>3579</v>
      </c>
      <c r="FA77" s="376" t="s">
        <v>127</v>
      </c>
      <c r="FB77" s="366" t="s">
        <v>99</v>
      </c>
      <c r="FC77" s="323">
        <v>4</v>
      </c>
      <c r="FD77" s="323" t="s">
        <v>230</v>
      </c>
      <c r="FE77" s="323">
        <f>4066-4058</f>
        <v>8</v>
      </c>
      <c r="FF77" s="323"/>
      <c r="FG77" s="323"/>
      <c r="FH77" s="323"/>
      <c r="FI77" s="323"/>
      <c r="FJ77" s="323"/>
    </row>
    <row r="78" spans="1:192" s="360" customFormat="1" x14ac:dyDescent="0.2">
      <c r="A78" s="366" t="s">
        <v>100</v>
      </c>
      <c r="B78" s="368"/>
      <c r="C78" s="368"/>
      <c r="D78" s="368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8"/>
      <c r="Q78" s="368"/>
      <c r="R78" s="368"/>
      <c r="S78" s="368"/>
      <c r="T78" s="368"/>
      <c r="U78" s="368"/>
      <c r="V78" s="375">
        <v>0</v>
      </c>
      <c r="W78" s="373">
        <v>2</v>
      </c>
      <c r="X78" s="373">
        <f>Z77-Y77-W78</f>
        <v>-2</v>
      </c>
      <c r="Y78" s="373">
        <v>0</v>
      </c>
      <c r="Z78" s="374">
        <f>V78+W78</f>
        <v>2</v>
      </c>
      <c r="AA78" s="372">
        <v>0</v>
      </c>
      <c r="AB78" s="373">
        <v>3</v>
      </c>
      <c r="AC78" s="373">
        <f t="shared" si="104"/>
        <v>1</v>
      </c>
      <c r="AD78" s="373">
        <v>3</v>
      </c>
      <c r="AE78" s="374">
        <f t="shared" si="66"/>
        <v>3</v>
      </c>
      <c r="AF78" s="372">
        <v>0</v>
      </c>
      <c r="AG78" s="373">
        <v>2</v>
      </c>
      <c r="AH78" s="373">
        <f>AJ77-AI77-AG78</f>
        <v>-2</v>
      </c>
      <c r="AI78" s="373">
        <v>1</v>
      </c>
      <c r="AJ78" s="374">
        <f t="shared" si="97"/>
        <v>2</v>
      </c>
      <c r="AK78" s="372">
        <v>0</v>
      </c>
      <c r="AL78" s="373">
        <v>0</v>
      </c>
      <c r="AM78" s="373">
        <f>AO77-AN77-AL78</f>
        <v>1</v>
      </c>
      <c r="AN78" s="373">
        <v>0</v>
      </c>
      <c r="AO78" s="374">
        <f t="shared" si="98"/>
        <v>0</v>
      </c>
      <c r="AP78" s="372">
        <v>0</v>
      </c>
      <c r="AQ78" s="373">
        <v>2</v>
      </c>
      <c r="AR78" s="373">
        <f>AT77-AS77-AQ78</f>
        <v>-1</v>
      </c>
      <c r="AS78" s="374">
        <v>1</v>
      </c>
      <c r="AT78" s="374">
        <f t="shared" si="99"/>
        <v>2</v>
      </c>
      <c r="AU78" s="372">
        <v>0</v>
      </c>
      <c r="AV78" s="373">
        <f t="shared" ref="AV78" si="107">AY77-AX77</f>
        <v>1</v>
      </c>
      <c r="AW78" s="373">
        <f>AY77-AX77-AV78</f>
        <v>0</v>
      </c>
      <c r="AX78" s="373">
        <v>2</v>
      </c>
      <c r="AY78" s="374">
        <f t="shared" si="100"/>
        <v>1</v>
      </c>
      <c r="AZ78" s="372">
        <v>0</v>
      </c>
      <c r="BA78" s="373">
        <f t="shared" ref="BA78" si="108">BD77-BC77</f>
        <v>0</v>
      </c>
      <c r="BB78" s="373">
        <f>BD77-BC77-BA78</f>
        <v>0</v>
      </c>
      <c r="BC78" s="373">
        <v>0</v>
      </c>
      <c r="BD78" s="374">
        <f t="shared" si="83"/>
        <v>0</v>
      </c>
      <c r="BE78" s="372">
        <v>0</v>
      </c>
      <c r="BF78" s="373">
        <f t="shared" ref="BF78" si="109">BI77-BH77</f>
        <v>0</v>
      </c>
      <c r="BG78" s="373">
        <f>BI77-BH77-BF78</f>
        <v>0</v>
      </c>
      <c r="BH78" s="373">
        <v>0</v>
      </c>
      <c r="BI78" s="374">
        <f t="shared" si="84"/>
        <v>0</v>
      </c>
      <c r="BJ78" s="372">
        <v>0</v>
      </c>
      <c r="BK78" s="373">
        <v>0</v>
      </c>
      <c r="BL78" s="373">
        <f>BN77-BM77-BK78</f>
        <v>1</v>
      </c>
      <c r="BM78" s="373">
        <v>3</v>
      </c>
      <c r="BN78" s="374">
        <f t="shared" si="85"/>
        <v>0</v>
      </c>
      <c r="BO78" s="372">
        <v>63</v>
      </c>
      <c r="BP78" s="373">
        <v>197</v>
      </c>
      <c r="BQ78" s="373">
        <v>1</v>
      </c>
      <c r="BR78" s="373">
        <f>BT77-BS77-BP78</f>
        <v>22</v>
      </c>
      <c r="BS78" s="373">
        <v>23</v>
      </c>
      <c r="BT78" s="373">
        <f t="shared" ref="BT78" si="110">BO78+BP78+BQ78</f>
        <v>261</v>
      </c>
      <c r="BU78" s="372">
        <v>37</v>
      </c>
      <c r="BV78" s="373">
        <v>156</v>
      </c>
      <c r="BW78" s="373">
        <v>0</v>
      </c>
      <c r="BX78" s="373">
        <f>BZ77-BY77-BV78</f>
        <v>10</v>
      </c>
      <c r="BY78" s="373">
        <v>4</v>
      </c>
      <c r="BZ78" s="373">
        <f t="shared" ref="BZ78" si="111">BU78+BV78+BW78</f>
        <v>193</v>
      </c>
      <c r="CA78" s="372">
        <v>43</v>
      </c>
      <c r="CB78" s="373">
        <v>190</v>
      </c>
      <c r="CC78" s="373">
        <v>0</v>
      </c>
      <c r="CD78" s="373">
        <f>CF77-CE77-CB78</f>
        <v>6</v>
      </c>
      <c r="CE78" s="373">
        <v>30</v>
      </c>
      <c r="CF78" s="373">
        <f t="shared" ref="CF78" si="112">CA78+CB78+CC78</f>
        <v>233</v>
      </c>
      <c r="CG78" s="372">
        <v>47</v>
      </c>
      <c r="CH78" s="373">
        <v>192</v>
      </c>
      <c r="CI78" s="373">
        <v>6</v>
      </c>
      <c r="CJ78" s="373">
        <f>CL77-CK77-CH78</f>
        <v>6</v>
      </c>
      <c r="CK78" s="373">
        <v>10</v>
      </c>
      <c r="CL78" s="373">
        <f t="shared" ref="CL78" si="113">CG78+CH78+CI78</f>
        <v>245</v>
      </c>
      <c r="CM78" s="372">
        <v>36</v>
      </c>
      <c r="CN78" s="373">
        <v>126</v>
      </c>
      <c r="CO78" s="373"/>
      <c r="CP78" s="373">
        <v>9</v>
      </c>
      <c r="CQ78" s="373">
        <v>9</v>
      </c>
      <c r="CR78" s="373">
        <f t="shared" ref="CR78" si="114">CM78+CN78+CO78</f>
        <v>162</v>
      </c>
      <c r="CS78" s="372">
        <v>63</v>
      </c>
      <c r="CT78" s="373">
        <v>179</v>
      </c>
      <c r="CU78" s="373">
        <v>2</v>
      </c>
      <c r="CV78" s="373">
        <f>CX77-CW77-CT78</f>
        <v>24</v>
      </c>
      <c r="CW78" s="373">
        <v>5</v>
      </c>
      <c r="CX78" s="374">
        <f>CS78+CT78+CU78</f>
        <v>244</v>
      </c>
      <c r="CY78" s="372">
        <v>102</v>
      </c>
      <c r="CZ78" s="373">
        <v>246</v>
      </c>
      <c r="DA78" s="373">
        <v>3</v>
      </c>
      <c r="DB78" s="373">
        <f t="shared" si="78"/>
        <v>36</v>
      </c>
      <c r="DC78" s="373">
        <v>15</v>
      </c>
      <c r="DD78" s="373">
        <f t="shared" ref="DD78" si="115">CY78+CZ78+DA78</f>
        <v>351</v>
      </c>
      <c r="DE78" s="372">
        <v>138</v>
      </c>
      <c r="DF78" s="373">
        <v>760</v>
      </c>
      <c r="DG78" s="373">
        <v>5</v>
      </c>
      <c r="DH78" s="373">
        <f>DJ77-DI77-DF78</f>
        <v>60</v>
      </c>
      <c r="DI78" s="373">
        <v>62</v>
      </c>
      <c r="DJ78" s="373">
        <f t="shared" ref="DJ78" si="116">DE78+DF78+DG78</f>
        <v>903</v>
      </c>
      <c r="DK78" s="372">
        <v>0</v>
      </c>
      <c r="DL78" s="373">
        <v>26</v>
      </c>
      <c r="DM78" s="373">
        <v>0</v>
      </c>
      <c r="DN78" s="373">
        <f>DP77-DO77-DL78</f>
        <v>0</v>
      </c>
      <c r="DO78" s="373">
        <v>1</v>
      </c>
      <c r="DP78" s="374">
        <f t="shared" si="106"/>
        <v>26</v>
      </c>
      <c r="DQ78" s="372">
        <v>95</v>
      </c>
      <c r="DR78" s="373">
        <f>377-7</f>
        <v>370</v>
      </c>
      <c r="DS78" s="373">
        <v>7</v>
      </c>
      <c r="DT78" s="373">
        <f>DV77-DU77-DR78</f>
        <v>28</v>
      </c>
      <c r="DU78" s="373">
        <v>11</v>
      </c>
      <c r="DV78" s="373">
        <f t="shared" ref="DV78" si="117">DQ78+DR78+DS78</f>
        <v>472</v>
      </c>
      <c r="DW78" s="372">
        <v>139</v>
      </c>
      <c r="DX78" s="373">
        <v>530</v>
      </c>
      <c r="DY78" s="373">
        <v>9</v>
      </c>
      <c r="DZ78" s="373">
        <f>EB77-EA77-DX78</f>
        <v>23</v>
      </c>
      <c r="EA78" s="373">
        <v>29</v>
      </c>
      <c r="EB78" s="373">
        <f t="shared" ref="EB78" si="118">DW78+DX78+DY78</f>
        <v>678</v>
      </c>
      <c r="EC78" s="372">
        <v>64</v>
      </c>
      <c r="ED78" s="373">
        <v>179</v>
      </c>
      <c r="EE78" s="373">
        <v>3</v>
      </c>
      <c r="EF78" s="373">
        <f>EH77-EG77-ED78</f>
        <v>19</v>
      </c>
      <c r="EG78" s="373">
        <v>23</v>
      </c>
      <c r="EH78" s="373">
        <f>EC78+ED78+EE78</f>
        <v>246</v>
      </c>
      <c r="EI78" s="375">
        <v>34</v>
      </c>
      <c r="EJ78" s="375">
        <v>0</v>
      </c>
      <c r="EK78" s="375">
        <v>0</v>
      </c>
      <c r="EL78" s="375">
        <f>EN77-EM77-EJ78</f>
        <v>0</v>
      </c>
      <c r="EM78" s="375">
        <v>0</v>
      </c>
      <c r="EN78" s="373">
        <f t="shared" ref="EN78" si="119">EI78+EJ78+EK78</f>
        <v>34</v>
      </c>
      <c r="EO78" s="375">
        <v>3</v>
      </c>
      <c r="EP78" s="375">
        <v>5</v>
      </c>
      <c r="EQ78" s="375">
        <v>0</v>
      </c>
      <c r="ER78" s="375">
        <v>0</v>
      </c>
      <c r="ES78" s="375">
        <v>1</v>
      </c>
      <c r="ET78" s="373">
        <f t="shared" ref="ET78" si="120">EO78+EP78+EQ78</f>
        <v>8</v>
      </c>
      <c r="EU78" s="372">
        <f>SUM(B78+G78+L78+Q78+V78+AA78+AF78+AK78+AP78+AU78+AZ78+BE78+BJ78+BO78+BU78+CA78+CG78+CM78+CS78+CY78+DE78+DK78+DQ78+DW78+EC78+EI78+EO78)</f>
        <v>864</v>
      </c>
      <c r="EV78" s="372">
        <f>+ED78+DX78+DR78+DL78+DF78+CZ78+CT78+CN78+CH78+CB78+BV78+BP78+BK78+BF78+BA78+AV78+AQ78+AL78+AG78+AB78+W78+EP78</f>
        <v>3166</v>
      </c>
      <c r="EW78" s="375">
        <f>SUM(BQ78+BW78+CC78+CI78+CO78+CU78+DA78+DG78+DM78+DS78+DY78+EE78+EK78)</f>
        <v>36</v>
      </c>
      <c r="EX78" s="375">
        <f t="shared" ref="EX78:EZ79" si="121">SUM(D78+I78+N78+S78+X78+AC78+AH78+AM78+AR78+AW78+BB78+BG78+BL78+BR78+BX78+CD78+CJ78+CP78+CV78+DB78+DH78+DN78+DT78+DZ78+EF78+EL78+ER78)</f>
        <v>241</v>
      </c>
      <c r="EY78" s="375">
        <f t="shared" si="121"/>
        <v>233</v>
      </c>
      <c r="EZ78" s="379">
        <f t="shared" si="121"/>
        <v>4066</v>
      </c>
      <c r="FA78" s="376" t="s">
        <v>165</v>
      </c>
      <c r="FB78" s="366" t="s">
        <v>100</v>
      </c>
      <c r="FC78" s="361" t="s">
        <v>226</v>
      </c>
      <c r="FD78" s="323" t="s">
        <v>232</v>
      </c>
      <c r="FE78" s="323"/>
      <c r="FF78" s="323"/>
      <c r="FG78" s="323"/>
      <c r="FH78" s="419"/>
      <c r="FI78" s="323"/>
      <c r="FJ78" s="323"/>
    </row>
    <row r="79" spans="1:192" s="360" customFormat="1" x14ac:dyDescent="0.2">
      <c r="A79" s="366" t="s">
        <v>101</v>
      </c>
      <c r="B79" s="368"/>
      <c r="C79" s="368"/>
      <c r="D79" s="368"/>
      <c r="E79" s="368"/>
      <c r="F79" s="368"/>
      <c r="G79" s="368"/>
      <c r="H79" s="368"/>
      <c r="I79" s="368"/>
      <c r="J79" s="368"/>
      <c r="K79" s="368"/>
      <c r="L79" s="368"/>
      <c r="M79" s="368"/>
      <c r="N79" s="368"/>
      <c r="O79" s="368"/>
      <c r="P79" s="368"/>
      <c r="Q79" s="368"/>
      <c r="R79" s="368"/>
      <c r="S79" s="368"/>
      <c r="T79" s="368"/>
      <c r="U79" s="368"/>
      <c r="V79" s="375">
        <v>0</v>
      </c>
      <c r="W79" s="373">
        <v>1</v>
      </c>
      <c r="X79" s="373">
        <f>Z78-Y78-W79</f>
        <v>1</v>
      </c>
      <c r="Y79" s="373">
        <v>1</v>
      </c>
      <c r="Z79" s="374">
        <f>V79+W79</f>
        <v>1</v>
      </c>
      <c r="AA79" s="372">
        <v>0</v>
      </c>
      <c r="AB79" s="373">
        <v>1</v>
      </c>
      <c r="AC79" s="373">
        <f t="shared" si="104"/>
        <v>-1</v>
      </c>
      <c r="AD79" s="373">
        <v>1</v>
      </c>
      <c r="AE79" s="374">
        <f t="shared" ref="AE79:AE80" si="122">AA79+AB79</f>
        <v>1</v>
      </c>
      <c r="AF79" s="372">
        <v>0</v>
      </c>
      <c r="AG79" s="373">
        <v>1</v>
      </c>
      <c r="AH79" s="373">
        <f>AJ78-AI78-AG79</f>
        <v>0</v>
      </c>
      <c r="AI79" s="373">
        <v>1</v>
      </c>
      <c r="AJ79" s="374">
        <f t="shared" ref="AJ79:AJ80" si="123">AF79+AG79</f>
        <v>1</v>
      </c>
      <c r="AK79" s="372">
        <v>0</v>
      </c>
      <c r="AL79" s="373">
        <v>0</v>
      </c>
      <c r="AM79" s="373">
        <f>AO78-AN78-AL79</f>
        <v>0</v>
      </c>
      <c r="AN79" s="373">
        <v>0</v>
      </c>
      <c r="AO79" s="374">
        <f t="shared" ref="AO79:AO80" si="124">AK79+AL79</f>
        <v>0</v>
      </c>
      <c r="AP79" s="372">
        <v>0</v>
      </c>
      <c r="AQ79" s="373">
        <v>1</v>
      </c>
      <c r="AR79" s="373">
        <f>AT78-AS78-AQ79</f>
        <v>0</v>
      </c>
      <c r="AS79" s="374">
        <v>0</v>
      </c>
      <c r="AT79" s="374">
        <f t="shared" ref="AT79:AT80" si="125">AP79+AQ79</f>
        <v>1</v>
      </c>
      <c r="AU79" s="372">
        <v>0</v>
      </c>
      <c r="AV79" s="373">
        <v>0</v>
      </c>
      <c r="AW79" s="373">
        <f>AY78-AX78-AV79</f>
        <v>-1</v>
      </c>
      <c r="AX79" s="373">
        <v>0</v>
      </c>
      <c r="AY79" s="374">
        <f t="shared" ref="AY79:AY80" si="126">AU79+AV79</f>
        <v>0</v>
      </c>
      <c r="AZ79" s="372">
        <v>0</v>
      </c>
      <c r="BA79" s="373">
        <f t="shared" ref="BA79" si="127">BD78-BC78</f>
        <v>0</v>
      </c>
      <c r="BB79" s="373">
        <f>BD78-BC78-BA79</f>
        <v>0</v>
      </c>
      <c r="BC79" s="373">
        <v>0</v>
      </c>
      <c r="BD79" s="374">
        <f t="shared" ref="BD79" si="128">AZ79+BA79</f>
        <v>0</v>
      </c>
      <c r="BE79" s="372">
        <v>0</v>
      </c>
      <c r="BF79" s="373">
        <f t="shared" ref="BF79" si="129">BI78-BH78</f>
        <v>0</v>
      </c>
      <c r="BG79" s="373">
        <f>BI78-BH78-BF79</f>
        <v>0</v>
      </c>
      <c r="BH79" s="373">
        <v>0</v>
      </c>
      <c r="BI79" s="374">
        <f t="shared" ref="BI79" si="130">BE79+BF79</f>
        <v>0</v>
      </c>
      <c r="BJ79" s="372">
        <v>0</v>
      </c>
      <c r="BK79" s="373">
        <v>1</v>
      </c>
      <c r="BL79" s="373">
        <f>BN78-BM78-BK79</f>
        <v>-4</v>
      </c>
      <c r="BM79" s="373">
        <v>1</v>
      </c>
      <c r="BN79" s="374">
        <f t="shared" ref="BN79:BN80" si="131">BJ79+BK79</f>
        <v>1</v>
      </c>
      <c r="BO79" s="372">
        <v>37</v>
      </c>
      <c r="BP79" s="373">
        <v>221</v>
      </c>
      <c r="BQ79" s="373">
        <v>0</v>
      </c>
      <c r="BR79" s="373">
        <f>BT78-BS78-BP79</f>
        <v>17</v>
      </c>
      <c r="BS79" s="373">
        <v>7</v>
      </c>
      <c r="BT79" s="373">
        <f t="shared" ref="BT79" si="132">BO79+BP79+BQ79</f>
        <v>258</v>
      </c>
      <c r="BU79" s="372">
        <v>38</v>
      </c>
      <c r="BV79" s="373">
        <v>170</v>
      </c>
      <c r="BW79" s="373">
        <v>0</v>
      </c>
      <c r="BX79" s="373">
        <f>BZ78-BY78-BV79</f>
        <v>19</v>
      </c>
      <c r="BY79" s="373">
        <v>13</v>
      </c>
      <c r="BZ79" s="373">
        <f t="shared" ref="BZ79" si="133">BU79+BV79+BW79</f>
        <v>208</v>
      </c>
      <c r="CA79" s="372">
        <v>0</v>
      </c>
      <c r="CB79" s="373">
        <v>182</v>
      </c>
      <c r="CC79" s="373">
        <v>1</v>
      </c>
      <c r="CD79" s="373">
        <f>CF78-CE78-CB79</f>
        <v>21</v>
      </c>
      <c r="CE79" s="373">
        <v>14</v>
      </c>
      <c r="CF79" s="373">
        <f t="shared" ref="CF79" si="134">CA79+CB79+CC79</f>
        <v>183</v>
      </c>
      <c r="CG79" s="372">
        <v>33</v>
      </c>
      <c r="CH79" s="373">
        <v>212</v>
      </c>
      <c r="CI79" s="373">
        <v>3</v>
      </c>
      <c r="CJ79" s="373">
        <f>CL78-CK78-CH79</f>
        <v>23</v>
      </c>
      <c r="CK79" s="373">
        <v>15</v>
      </c>
      <c r="CL79" s="373">
        <f t="shared" ref="CL79" si="135">CG79+CH79+CI79</f>
        <v>248</v>
      </c>
      <c r="CM79" s="372">
        <v>0</v>
      </c>
      <c r="CN79" s="373">
        <v>139</v>
      </c>
      <c r="CO79" s="373"/>
      <c r="CP79" s="373">
        <f>CR78-CQ78-CN79</f>
        <v>14</v>
      </c>
      <c r="CQ79" s="373">
        <v>8</v>
      </c>
      <c r="CR79" s="373">
        <f t="shared" ref="CR79" si="136">CM79+CN79+CO79</f>
        <v>139</v>
      </c>
      <c r="CS79" s="372">
        <v>30</v>
      </c>
      <c r="CT79" s="373">
        <v>198</v>
      </c>
      <c r="CU79" s="373">
        <v>0</v>
      </c>
      <c r="CV79" s="373">
        <f>CX78-CW78-CT79</f>
        <v>41</v>
      </c>
      <c r="CW79" s="373">
        <v>7</v>
      </c>
      <c r="CX79" s="374">
        <f>CS79+CT79+CU79</f>
        <v>228</v>
      </c>
      <c r="CY79" s="372">
        <v>34</v>
      </c>
      <c r="CZ79" s="373">
        <v>293</v>
      </c>
      <c r="DA79" s="373">
        <v>4</v>
      </c>
      <c r="DB79" s="373">
        <f t="shared" ref="DB79" si="137">DD78-DC78-CZ79</f>
        <v>43</v>
      </c>
      <c r="DC79" s="373">
        <v>15</v>
      </c>
      <c r="DD79" s="373">
        <f t="shared" ref="DD79" si="138">CY79+CZ79+DA79</f>
        <v>331</v>
      </c>
      <c r="DE79" s="372">
        <v>80</v>
      </c>
      <c r="DF79" s="373">
        <v>791</v>
      </c>
      <c r="DG79" s="373">
        <v>2</v>
      </c>
      <c r="DH79" s="373">
        <f>DJ78-DI78-DF79</f>
        <v>50</v>
      </c>
      <c r="DI79" s="373">
        <v>42</v>
      </c>
      <c r="DJ79" s="373">
        <f t="shared" ref="DJ79" si="139">DE79+DF79+DG79</f>
        <v>873</v>
      </c>
      <c r="DK79" s="372">
        <v>0</v>
      </c>
      <c r="DL79" s="373">
        <v>23</v>
      </c>
      <c r="DM79" s="373">
        <v>0</v>
      </c>
      <c r="DN79" s="373">
        <f>DP78-DO78-DL79</f>
        <v>2</v>
      </c>
      <c r="DO79" s="373">
        <v>4</v>
      </c>
      <c r="DP79" s="374">
        <f t="shared" ref="DP79" si="140">DK79+DL79+DM79</f>
        <v>23</v>
      </c>
      <c r="DQ79" s="372">
        <v>36</v>
      </c>
      <c r="DR79" s="373">
        <v>412</v>
      </c>
      <c r="DS79" s="373">
        <v>3</v>
      </c>
      <c r="DT79" s="373">
        <f>DV78-DU78-DR79</f>
        <v>49</v>
      </c>
      <c r="DU79" s="373">
        <v>16</v>
      </c>
      <c r="DV79" s="373">
        <f t="shared" ref="DV79" si="141">DQ79+DR79+DS79</f>
        <v>451</v>
      </c>
      <c r="DW79" s="372">
        <v>40</v>
      </c>
      <c r="DX79" s="373">
        <v>590</v>
      </c>
      <c r="DY79" s="373">
        <v>1</v>
      </c>
      <c r="DZ79" s="373">
        <f>EB78-EA78-DX79</f>
        <v>59</v>
      </c>
      <c r="EA79" s="373">
        <v>27</v>
      </c>
      <c r="EB79" s="373">
        <f t="shared" ref="EB79" si="142">DW79+DX79+DY79</f>
        <v>631</v>
      </c>
      <c r="EC79" s="372">
        <v>32</v>
      </c>
      <c r="ED79" s="373">
        <v>197</v>
      </c>
      <c r="EE79" s="373">
        <v>1</v>
      </c>
      <c r="EF79" s="373">
        <f>EH78-EG78-ED79</f>
        <v>26</v>
      </c>
      <c r="EG79" s="373">
        <v>7</v>
      </c>
      <c r="EH79" s="373">
        <f>EC79+ED79+EE79</f>
        <v>230</v>
      </c>
      <c r="EI79" s="375">
        <v>0</v>
      </c>
      <c r="EJ79" s="375">
        <v>28</v>
      </c>
      <c r="EK79" s="375">
        <v>0</v>
      </c>
      <c r="EL79" s="375">
        <f>EN78-EM78-EJ79</f>
        <v>6</v>
      </c>
      <c r="EM79" s="375">
        <v>0</v>
      </c>
      <c r="EN79" s="373">
        <f t="shared" ref="EN79" si="143">EI79+EJ79+EK79</f>
        <v>28</v>
      </c>
      <c r="EO79" s="375">
        <v>0</v>
      </c>
      <c r="EP79" s="375">
        <v>6</v>
      </c>
      <c r="EQ79" s="375">
        <v>0</v>
      </c>
      <c r="ER79" s="375">
        <f>ET78-ES78-EP79</f>
        <v>1</v>
      </c>
      <c r="ES79" s="375">
        <v>0</v>
      </c>
      <c r="ET79" s="373">
        <f t="shared" ref="ET79" si="144">EO79+EP79+EQ79</f>
        <v>6</v>
      </c>
      <c r="EU79" s="372">
        <f>SUM(B79+G79+L79+Q79+V79+AA79+AF79+AK79+AP79+AU79+AZ79+BE79+BJ79+BO79+BU79+CA79+CG79+CM79+CS79+CY79+DE79+DK79+DQ79+DW79+EC79+EI79+EO79)</f>
        <v>360</v>
      </c>
      <c r="EV79" s="372">
        <f>+ED79+DX79+DR79+DL79+DF79+CZ79+CT79+CN79+CH79+CB79+BV79+BP79+BK79+BF79+BA79+AV79+AQ79+AL79+AG79+AB79+W79+EP79+EJ79</f>
        <v>3467</v>
      </c>
      <c r="EW79" s="375">
        <f>SUM(BQ79+BW79+CC79+CI79+CO79+CU79+DA79+DG79+DM79+DS79+DY79+EE79+EK79)</f>
        <v>15</v>
      </c>
      <c r="EX79" s="375">
        <f t="shared" si="121"/>
        <v>366</v>
      </c>
      <c r="EY79" s="375">
        <f t="shared" si="121"/>
        <v>179</v>
      </c>
      <c r="EZ79" s="379">
        <f>SUM(F79+K79+P79+U79+Z79+AE79+AJ79+AO79+AT79+AY79+BD79+BI79+BN79+BT79+BZ79+CF79+CL79+CR79+CX79+DD79+DJ79+DP79+DV79+EB79+EH79+EN79+ET79)</f>
        <v>3842</v>
      </c>
      <c r="FA79" s="376" t="s">
        <v>165</v>
      </c>
      <c r="FB79" s="366" t="s">
        <v>101</v>
      </c>
      <c r="FC79" s="361" t="s">
        <v>233</v>
      </c>
      <c r="FD79" s="323"/>
      <c r="FE79" s="323"/>
      <c r="FF79" s="323"/>
      <c r="FG79" s="323"/>
      <c r="FH79" s="419"/>
      <c r="FI79" s="323"/>
      <c r="FJ79" s="323"/>
    </row>
    <row r="80" spans="1:192" s="409" customFormat="1" x14ac:dyDescent="0.2">
      <c r="A80" s="366" t="s">
        <v>102</v>
      </c>
      <c r="B80" s="401"/>
      <c r="C80" s="401"/>
      <c r="D80" s="401"/>
      <c r="E80" s="401"/>
      <c r="F80" s="401"/>
      <c r="G80" s="401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2">
        <v>0</v>
      </c>
      <c r="W80" s="400">
        <v>0</v>
      </c>
      <c r="X80" s="400">
        <f>Z79-Y79-W80</f>
        <v>0</v>
      </c>
      <c r="Y80" s="403">
        <v>0</v>
      </c>
      <c r="Z80" s="403">
        <f>V80+W80</f>
        <v>0</v>
      </c>
      <c r="AA80" s="404">
        <v>0</v>
      </c>
      <c r="AB80" s="400">
        <v>1</v>
      </c>
      <c r="AC80" s="400">
        <f t="shared" si="104"/>
        <v>-1</v>
      </c>
      <c r="AD80" s="410">
        <v>1</v>
      </c>
      <c r="AE80" s="405">
        <f t="shared" si="122"/>
        <v>1</v>
      </c>
      <c r="AF80" s="404">
        <v>0</v>
      </c>
      <c r="AG80" s="400">
        <v>1</v>
      </c>
      <c r="AH80" s="400">
        <f>AJ79-AI79-AG80</f>
        <v>-1</v>
      </c>
      <c r="AI80" s="410">
        <v>1</v>
      </c>
      <c r="AJ80" s="403">
        <f t="shared" si="123"/>
        <v>1</v>
      </c>
      <c r="AK80" s="402">
        <v>0</v>
      </c>
      <c r="AL80" s="400">
        <v>0</v>
      </c>
      <c r="AM80" s="400">
        <v>0</v>
      </c>
      <c r="AN80" s="400">
        <v>0</v>
      </c>
      <c r="AO80" s="403">
        <f t="shared" si="124"/>
        <v>0</v>
      </c>
      <c r="AP80" s="404">
        <v>0</v>
      </c>
      <c r="AQ80" s="400">
        <v>0</v>
      </c>
      <c r="AR80" s="400">
        <v>1</v>
      </c>
      <c r="AS80" s="410">
        <v>0</v>
      </c>
      <c r="AT80" s="403">
        <f t="shared" si="125"/>
        <v>0</v>
      </c>
      <c r="AU80" s="404">
        <v>0</v>
      </c>
      <c r="AV80" s="400">
        <v>0</v>
      </c>
      <c r="AW80" s="400">
        <v>0</v>
      </c>
      <c r="AX80" s="400">
        <v>0</v>
      </c>
      <c r="AY80" s="403">
        <f t="shared" si="126"/>
        <v>0</v>
      </c>
      <c r="AZ80" s="404">
        <v>0</v>
      </c>
      <c r="BA80" s="400">
        <v>0</v>
      </c>
      <c r="BB80" s="400">
        <v>0</v>
      </c>
      <c r="BC80" s="400">
        <v>0</v>
      </c>
      <c r="BD80" s="403">
        <v>0</v>
      </c>
      <c r="BE80" s="404">
        <v>0</v>
      </c>
      <c r="BF80" s="400">
        <v>0</v>
      </c>
      <c r="BG80" s="400">
        <v>0</v>
      </c>
      <c r="BH80" s="400">
        <v>0</v>
      </c>
      <c r="BI80" s="403">
        <v>0</v>
      </c>
      <c r="BJ80" s="404">
        <v>0</v>
      </c>
      <c r="BK80" s="400">
        <v>1</v>
      </c>
      <c r="BL80" s="400">
        <f>BN79-BM79-BK80</f>
        <v>-1</v>
      </c>
      <c r="BM80" s="410"/>
      <c r="BN80" s="403">
        <f t="shared" si="131"/>
        <v>1</v>
      </c>
      <c r="BO80" s="404">
        <v>45</v>
      </c>
      <c r="BP80" s="400">
        <f>285-45-4</f>
        <v>236</v>
      </c>
      <c r="BQ80" s="400">
        <v>4</v>
      </c>
      <c r="BR80" s="400">
        <v>15</v>
      </c>
      <c r="BS80" s="410">
        <v>20</v>
      </c>
      <c r="BT80" s="400">
        <f t="shared" ref="BT80:BT96" si="145">BO80+BP80+BQ80</f>
        <v>285</v>
      </c>
      <c r="BU80" s="404">
        <v>45</v>
      </c>
      <c r="BV80" s="400">
        <f>228-45</f>
        <v>183</v>
      </c>
      <c r="BW80" s="400">
        <v>0</v>
      </c>
      <c r="BX80" s="400">
        <v>5</v>
      </c>
      <c r="BY80" s="410">
        <v>14</v>
      </c>
      <c r="BZ80" s="400">
        <f t="shared" ref="BZ80:BZ96" si="146">BU80+BV80+BW80</f>
        <v>228</v>
      </c>
      <c r="CA80" s="404">
        <v>43</v>
      </c>
      <c r="CB80" s="400">
        <f>205-44</f>
        <v>161</v>
      </c>
      <c r="CC80" s="400">
        <v>1</v>
      </c>
      <c r="CD80" s="400">
        <v>15</v>
      </c>
      <c r="CE80" s="410">
        <v>20</v>
      </c>
      <c r="CF80" s="400">
        <f t="shared" ref="CF80:CF96" si="147">CA80+CB80+CC80</f>
        <v>205</v>
      </c>
      <c r="CG80" s="404">
        <v>43</v>
      </c>
      <c r="CH80" s="400">
        <f>249-43-5-1</f>
        <v>200</v>
      </c>
      <c r="CI80" s="400">
        <v>5</v>
      </c>
      <c r="CJ80" s="400">
        <v>20</v>
      </c>
      <c r="CK80" s="410">
        <v>22</v>
      </c>
      <c r="CL80" s="400">
        <f t="shared" ref="CL80:CL96" si="148">CG80+CH80+CI80</f>
        <v>248</v>
      </c>
      <c r="CM80" s="404">
        <v>42</v>
      </c>
      <c r="CN80" s="400">
        <f>154-42</f>
        <v>112</v>
      </c>
      <c r="CO80" s="400">
        <v>0</v>
      </c>
      <c r="CP80" s="400">
        <v>20</v>
      </c>
      <c r="CQ80" s="410">
        <v>10</v>
      </c>
      <c r="CR80" s="400">
        <f t="shared" ref="CR80:CR96" si="149">CM80+CN80+CO80</f>
        <v>154</v>
      </c>
      <c r="CS80" s="404">
        <v>82</v>
      </c>
      <c r="CT80" s="400">
        <f>286-82-1</f>
        <v>203</v>
      </c>
      <c r="CU80" s="400">
        <v>1</v>
      </c>
      <c r="CV80" s="400">
        <v>10</v>
      </c>
      <c r="CW80" s="410">
        <v>10</v>
      </c>
      <c r="CX80" s="400">
        <f t="shared" ref="CX80:CX96" si="150">CS80+CT80+CU80</f>
        <v>286</v>
      </c>
      <c r="CY80" s="404">
        <v>127</v>
      </c>
      <c r="CZ80" s="400">
        <f>402-127-3</f>
        <v>272</v>
      </c>
      <c r="DA80" s="400">
        <v>3</v>
      </c>
      <c r="DB80" s="400">
        <v>35</v>
      </c>
      <c r="DC80" s="410">
        <v>15</v>
      </c>
      <c r="DD80" s="400">
        <f t="shared" ref="DD80:DD96" si="151">CY80+CZ80+DA80</f>
        <v>402</v>
      </c>
      <c r="DE80" s="404">
        <v>129</v>
      </c>
      <c r="DF80" s="400">
        <f>921-129-6-1</f>
        <v>785</v>
      </c>
      <c r="DG80" s="400">
        <v>6</v>
      </c>
      <c r="DH80" s="400">
        <v>35</v>
      </c>
      <c r="DI80" s="410">
        <v>23</v>
      </c>
      <c r="DJ80" s="400">
        <f t="shared" ref="DJ80:DJ96" si="152">DE80+DF80+DG80</f>
        <v>920</v>
      </c>
      <c r="DK80" s="404">
        <v>0</v>
      </c>
      <c r="DL80" s="400">
        <v>17</v>
      </c>
      <c r="DM80" s="400">
        <v>0</v>
      </c>
      <c r="DN80" s="400">
        <v>2</v>
      </c>
      <c r="DO80" s="410">
        <v>9</v>
      </c>
      <c r="DP80" s="403">
        <f t="shared" si="106"/>
        <v>17</v>
      </c>
      <c r="DQ80" s="404">
        <v>121</v>
      </c>
      <c r="DR80" s="400">
        <f>518-121-8</f>
        <v>389</v>
      </c>
      <c r="DS80" s="400">
        <v>8</v>
      </c>
      <c r="DT80" s="400">
        <v>35</v>
      </c>
      <c r="DU80" s="410">
        <v>16</v>
      </c>
      <c r="DV80" s="400">
        <f t="shared" ref="DV80:DV96" si="153">DQ80+DR80+DS80</f>
        <v>518</v>
      </c>
      <c r="DW80" s="404">
        <v>126</v>
      </c>
      <c r="DX80" s="400">
        <f>685-126-6-1</f>
        <v>552</v>
      </c>
      <c r="DY80" s="400">
        <v>6</v>
      </c>
      <c r="DZ80" s="400">
        <v>35</v>
      </c>
      <c r="EA80" s="410">
        <v>30</v>
      </c>
      <c r="EB80" s="400">
        <f t="shared" ref="EB80:EB96" si="154">DW80+DX80+DY80</f>
        <v>684</v>
      </c>
      <c r="EC80" s="404">
        <v>47</v>
      </c>
      <c r="ED80" s="400">
        <f>276-47-5</f>
        <v>224</v>
      </c>
      <c r="EE80" s="400">
        <v>5</v>
      </c>
      <c r="EF80" s="400">
        <v>20</v>
      </c>
      <c r="EG80" s="410">
        <v>12</v>
      </c>
      <c r="EH80" s="400">
        <f t="shared" ref="EH80:EH96" si="155">EC80+ED80+EE80</f>
        <v>276</v>
      </c>
      <c r="EI80" s="402">
        <v>44</v>
      </c>
      <c r="EJ80" s="402">
        <f>70-44</f>
        <v>26</v>
      </c>
      <c r="EK80" s="402"/>
      <c r="EL80" s="402">
        <v>10</v>
      </c>
      <c r="EM80" s="402">
        <v>15</v>
      </c>
      <c r="EN80" s="402">
        <f t="shared" ref="EN80:EN96" si="156">EI80+EJ80+EK80</f>
        <v>70</v>
      </c>
      <c r="EO80" s="402">
        <v>4</v>
      </c>
      <c r="EP80" s="402">
        <f>10-4</f>
        <v>6</v>
      </c>
      <c r="EQ80" s="402">
        <v>0</v>
      </c>
      <c r="ER80" s="400">
        <v>1</v>
      </c>
      <c r="ES80" s="410">
        <v>3</v>
      </c>
      <c r="ET80" s="402">
        <f t="shared" ref="ET80:ET96" si="157">EO80+EP80+EQ80</f>
        <v>10</v>
      </c>
      <c r="EU80" s="404">
        <f t="shared" ref="EU80:EU96" si="158">SUM(B80+G80+L80+Q80+V80+AA80+AF80+AK80+AP80+AU80+AZ80+BE80+BJ80+BO80+BU80+CA80+CG80+CM80+CS80+CY80+DE80+DK80+DQ80+DW80+EC80+EI80+EO80)</f>
        <v>898</v>
      </c>
      <c r="EV80" s="402">
        <f>+ED80+DX80+DR80+DL80+DF80+CZ80+CT80+CN80+CH80+CB80+BV80+BP80+BK80+BF80+BA80+AV80+AQ80+AL80+AG80+AB80+W80+EP80+EJ80</f>
        <v>3369</v>
      </c>
      <c r="EW80" s="402">
        <f t="shared" ref="EW80:EW96" si="159">SUM(BQ80+BW80+CC80+CI80+CO80+CU80+DA80+DG80+DM80+DS80+DY80+EE80+EK80)</f>
        <v>39</v>
      </c>
      <c r="EX80" s="402">
        <f t="shared" ref="EX80:EX96" si="160">SUM(D80+I80+N80+S80+X80+AC80+AH80+AM80+AR80+AW80+BB80+BG80+BL80+BR80+BX80+CD80+CJ80+CP80+CV80+DB80+DH80+DN80+DT80+DZ80+EF80+EL80+ER80)</f>
        <v>256</v>
      </c>
      <c r="EY80" s="402">
        <f t="shared" ref="EY80:EY96" si="161">SUM(E80+J80+O80+T80+Y80+AD80+AI80+AN80+AS80+AX80+BC80+BH80+BM80+BS80+BY80+CE80+CK80+CQ80+CW80+DC80+DI80+DO80+DU80+EA80+EG80+EM80+ES80)</f>
        <v>221</v>
      </c>
      <c r="EZ80" s="406">
        <f>SUM(F80+K80+P80+U80+Z80+AE80+AJ80+AO80+AT80+AY80+BD80+BI80+BN80+BT80+BZ80+CF80+CL80+CR80+CX80+DD80+DJ80+DP80+DV80+EB80+EH80+EN80+ET80)</f>
        <v>4306</v>
      </c>
      <c r="FA80" s="407" t="s">
        <v>131</v>
      </c>
      <c r="FB80" s="366" t="s">
        <v>102</v>
      </c>
      <c r="FC80" s="411"/>
      <c r="FD80" s="408"/>
      <c r="FE80" s="408"/>
      <c r="FF80" s="408"/>
      <c r="FG80" s="324"/>
      <c r="FH80" s="419"/>
      <c r="FI80" s="408"/>
      <c r="FJ80" s="408"/>
    </row>
    <row r="81" spans="1:160" x14ac:dyDescent="0.2">
      <c r="A81" s="250" t="s">
        <v>103</v>
      </c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9"/>
      <c r="W81" s="247"/>
      <c r="X81" s="247"/>
      <c r="Y81" s="247"/>
      <c r="Z81" s="248"/>
      <c r="AA81" s="246"/>
      <c r="AB81" s="247"/>
      <c r="AC81" s="247"/>
      <c r="AD81" s="247"/>
      <c r="AE81" s="310"/>
      <c r="AF81" s="246"/>
      <c r="AG81" s="247"/>
      <c r="AH81" s="247"/>
      <c r="AI81" s="247"/>
      <c r="AJ81" s="248"/>
      <c r="AK81" s="249"/>
      <c r="AL81" s="247"/>
      <c r="AM81" s="247"/>
      <c r="AN81" s="247"/>
      <c r="AO81" s="248"/>
      <c r="AP81" s="246"/>
      <c r="AQ81" s="247"/>
      <c r="AR81" s="247"/>
      <c r="AS81" s="247"/>
      <c r="AT81" s="248"/>
      <c r="AU81" s="246"/>
      <c r="AV81" s="247"/>
      <c r="AW81" s="247"/>
      <c r="AX81" s="247"/>
      <c r="AY81" s="248"/>
      <c r="AZ81" s="246"/>
      <c r="BA81" s="247"/>
      <c r="BB81" s="247"/>
      <c r="BC81" s="247"/>
      <c r="BD81" s="248"/>
      <c r="BE81" s="246"/>
      <c r="BF81" s="247"/>
      <c r="BG81" s="247"/>
      <c r="BH81" s="247"/>
      <c r="BI81" s="248"/>
      <c r="BJ81" s="246"/>
      <c r="BK81" s="247"/>
      <c r="BL81" s="247"/>
      <c r="BM81" s="247"/>
      <c r="BN81" s="248"/>
      <c r="BO81" s="246">
        <v>20</v>
      </c>
      <c r="BP81" s="247">
        <f t="shared" ref="BP81:BP96" si="162">-BS80-BR81+BT80</f>
        <v>250</v>
      </c>
      <c r="BQ81" s="247"/>
      <c r="BR81" s="247">
        <v>15</v>
      </c>
      <c r="BS81" s="247">
        <v>10</v>
      </c>
      <c r="BT81" s="247">
        <f t="shared" si="145"/>
        <v>270</v>
      </c>
      <c r="BU81" s="246">
        <v>15</v>
      </c>
      <c r="BV81" s="247">
        <f t="shared" ref="BV81" si="163">-BX81-BY80+BZ80</f>
        <v>199</v>
      </c>
      <c r="BW81" s="247"/>
      <c r="BX81" s="247">
        <v>15</v>
      </c>
      <c r="BY81" s="247">
        <v>10</v>
      </c>
      <c r="BZ81" s="247">
        <f t="shared" si="146"/>
        <v>214</v>
      </c>
      <c r="CA81" s="246">
        <v>35</v>
      </c>
      <c r="CB81" s="247">
        <f t="shared" ref="CB81" si="164">-CD81-CE80+CF80</f>
        <v>160</v>
      </c>
      <c r="CC81" s="247"/>
      <c r="CD81" s="247">
        <v>25</v>
      </c>
      <c r="CE81" s="247">
        <v>20</v>
      </c>
      <c r="CF81" s="247">
        <f t="shared" si="147"/>
        <v>195</v>
      </c>
      <c r="CG81" s="246">
        <v>20</v>
      </c>
      <c r="CH81" s="247">
        <f t="shared" ref="CH81" si="165">CL80-CK80-CJ81</f>
        <v>206</v>
      </c>
      <c r="CI81" s="247"/>
      <c r="CJ81" s="247">
        <v>20</v>
      </c>
      <c r="CK81" s="247">
        <v>15</v>
      </c>
      <c r="CL81" s="247">
        <f t="shared" si="148"/>
        <v>226</v>
      </c>
      <c r="CM81" s="246">
        <v>20</v>
      </c>
      <c r="CN81" s="247">
        <f t="shared" ref="CN81:CN96" si="166">CR80-CQ80-CP81</f>
        <v>134</v>
      </c>
      <c r="CO81" s="247"/>
      <c r="CP81" s="247">
        <v>10</v>
      </c>
      <c r="CQ81" s="247">
        <v>15</v>
      </c>
      <c r="CR81" s="247">
        <f t="shared" si="149"/>
        <v>154</v>
      </c>
      <c r="CS81" s="246">
        <v>15</v>
      </c>
      <c r="CT81" s="247">
        <f t="shared" ref="CT81" si="167">CX80-CW80-CV81</f>
        <v>266</v>
      </c>
      <c r="CU81" s="247"/>
      <c r="CV81" s="247">
        <v>10</v>
      </c>
      <c r="CW81" s="247">
        <v>15</v>
      </c>
      <c r="CX81" s="247">
        <f t="shared" si="150"/>
        <v>281</v>
      </c>
      <c r="CY81" s="246">
        <v>25</v>
      </c>
      <c r="CZ81" s="247">
        <f t="shared" ref="CZ81" si="168">DD80-DC80-DB81</f>
        <v>357</v>
      </c>
      <c r="DA81" s="247"/>
      <c r="DB81" s="247">
        <v>30</v>
      </c>
      <c r="DC81" s="247">
        <v>15</v>
      </c>
      <c r="DD81" s="247">
        <f t="shared" si="151"/>
        <v>382</v>
      </c>
      <c r="DE81" s="246">
        <v>80</v>
      </c>
      <c r="DF81" s="247">
        <f t="shared" ref="DF81" si="169">-DH81-DI80+DJ80</f>
        <v>867</v>
      </c>
      <c r="DG81" s="247"/>
      <c r="DH81" s="247">
        <v>30</v>
      </c>
      <c r="DI81" s="247">
        <v>45</v>
      </c>
      <c r="DJ81" s="247">
        <f t="shared" si="152"/>
        <v>947</v>
      </c>
      <c r="DK81" s="246">
        <v>0</v>
      </c>
      <c r="DL81" s="247">
        <f t="shared" ref="DL81:DL96" si="170">-DN81-DO80+DP80</f>
        <v>6</v>
      </c>
      <c r="DM81" s="247">
        <v>0</v>
      </c>
      <c r="DN81" s="247">
        <v>2</v>
      </c>
      <c r="DO81" s="247">
        <v>6</v>
      </c>
      <c r="DP81" s="374">
        <f t="shared" si="106"/>
        <v>6</v>
      </c>
      <c r="DQ81" s="246">
        <v>20</v>
      </c>
      <c r="DR81" s="247">
        <f t="shared" ref="DR81" si="171">DV80-DU80-DT81</f>
        <v>487</v>
      </c>
      <c r="DS81" s="247"/>
      <c r="DT81" s="247">
        <v>15</v>
      </c>
      <c r="DU81" s="247">
        <v>15</v>
      </c>
      <c r="DV81" s="247">
        <f t="shared" si="153"/>
        <v>507</v>
      </c>
      <c r="DW81" s="246">
        <v>40</v>
      </c>
      <c r="DX81" s="247">
        <f t="shared" ref="DX81" si="172">-DZ81-EA80+EB80</f>
        <v>619</v>
      </c>
      <c r="DY81" s="247"/>
      <c r="DZ81" s="247">
        <v>35</v>
      </c>
      <c r="EA81" s="247">
        <v>40</v>
      </c>
      <c r="EB81" s="247">
        <f t="shared" si="154"/>
        <v>659</v>
      </c>
      <c r="EC81" s="246">
        <v>20</v>
      </c>
      <c r="ED81" s="247">
        <f t="shared" ref="ED81" si="173">-EF81-EG80+EH80</f>
        <v>244</v>
      </c>
      <c r="EE81" s="247"/>
      <c r="EF81" s="247">
        <v>20</v>
      </c>
      <c r="EG81" s="247">
        <v>20</v>
      </c>
      <c r="EH81" s="247">
        <f t="shared" si="155"/>
        <v>264</v>
      </c>
      <c r="EI81" s="249">
        <v>40</v>
      </c>
      <c r="EJ81" s="247">
        <f t="shared" ref="EJ81:EJ96" si="174">EN80-EM80-EL81</f>
        <v>45</v>
      </c>
      <c r="EK81" s="247"/>
      <c r="EL81" s="247">
        <v>10</v>
      </c>
      <c r="EM81" s="247">
        <v>15</v>
      </c>
      <c r="EN81" s="247">
        <f t="shared" si="156"/>
        <v>85</v>
      </c>
      <c r="EO81" s="246">
        <v>0</v>
      </c>
      <c r="EP81" s="247">
        <f t="shared" ref="EP81:EP96" si="175">ET80-ES80-ER81</f>
        <v>7</v>
      </c>
      <c r="EQ81" s="247">
        <v>0</v>
      </c>
      <c r="ER81" s="247">
        <v>0</v>
      </c>
      <c r="ES81" s="247">
        <v>4</v>
      </c>
      <c r="ET81" s="247">
        <f t="shared" si="157"/>
        <v>7</v>
      </c>
      <c r="EU81" s="246">
        <f t="shared" si="158"/>
        <v>350</v>
      </c>
      <c r="EV81" s="247">
        <f t="shared" ref="EV81:EV96" si="176">+ED81+DX81+DR81+DL81+DF81+CZ81+CT81+CN81+CH81+CB81+BV81+BP81+BK81+BF81+BA81+AV81+AQ81+AL81+AG81+AB81+W81+EP81</f>
        <v>3802</v>
      </c>
      <c r="EW81" s="247">
        <f t="shared" si="159"/>
        <v>0</v>
      </c>
      <c r="EX81" s="247">
        <f t="shared" si="160"/>
        <v>237</v>
      </c>
      <c r="EY81" s="247">
        <f t="shared" si="161"/>
        <v>245</v>
      </c>
      <c r="EZ81" s="247">
        <f t="shared" ref="EZ81:EZ96" si="177">SUM(F81+K81+P81+U81+Z81+AE81+AJ81+AO81+AT81+AY81+BD81+BI81+BN81+BT81+BZ81+CF81+CL81+CR81+CX81+DD81+DJ81+DP81+DV81+EB81+EH81+EN81+ET81)</f>
        <v>4197</v>
      </c>
      <c r="FA81" s="239" t="s">
        <v>128</v>
      </c>
      <c r="FB81" s="250" t="s">
        <v>103</v>
      </c>
    </row>
    <row r="82" spans="1:160" x14ac:dyDescent="0.2">
      <c r="A82" s="250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249"/>
      <c r="W82" s="247"/>
      <c r="X82" s="247"/>
      <c r="Y82" s="247"/>
      <c r="Z82" s="248"/>
      <c r="AA82" s="246"/>
      <c r="AB82" s="247"/>
      <c r="AC82" s="247"/>
      <c r="AD82" s="247"/>
      <c r="AE82" s="310"/>
      <c r="AF82" s="246"/>
      <c r="AG82" s="247"/>
      <c r="AH82" s="247"/>
      <c r="AI82" s="247"/>
      <c r="AJ82" s="248"/>
      <c r="AK82" s="249"/>
      <c r="AL82" s="247"/>
      <c r="AM82" s="247"/>
      <c r="AN82" s="247"/>
      <c r="AO82" s="310"/>
      <c r="AP82" s="246"/>
      <c r="AQ82" s="247"/>
      <c r="AR82" s="247"/>
      <c r="AS82" s="247"/>
      <c r="AT82" s="248"/>
      <c r="AU82" s="249"/>
      <c r="AV82" s="247"/>
      <c r="AW82" s="247"/>
      <c r="AX82" s="247"/>
      <c r="AY82" s="248"/>
      <c r="AZ82" s="246"/>
      <c r="BA82" s="247"/>
      <c r="BB82" s="247"/>
      <c r="BC82" s="247"/>
      <c r="BD82" s="248"/>
      <c r="BE82" s="246"/>
      <c r="BF82" s="247"/>
      <c r="BG82" s="247"/>
      <c r="BH82" s="247"/>
      <c r="BI82" s="248"/>
      <c r="BJ82" s="246"/>
      <c r="BK82" s="247"/>
      <c r="BL82" s="247"/>
      <c r="BM82" s="247"/>
      <c r="BN82" s="248"/>
      <c r="BO82" s="246">
        <v>35</v>
      </c>
      <c r="BP82" s="247">
        <f t="shared" si="162"/>
        <v>245</v>
      </c>
      <c r="BQ82" s="247"/>
      <c r="BR82" s="247">
        <v>15</v>
      </c>
      <c r="BS82" s="247">
        <v>15</v>
      </c>
      <c r="BT82" s="247">
        <f t="shared" si="145"/>
        <v>280</v>
      </c>
      <c r="BU82" s="246">
        <v>35</v>
      </c>
      <c r="BV82" s="247">
        <f t="shared" ref="BV82:BV96" si="178">-BX82-BY81+BZ81</f>
        <v>199</v>
      </c>
      <c r="BW82" s="247"/>
      <c r="BX82" s="247">
        <v>5</v>
      </c>
      <c r="BY82" s="247">
        <v>10</v>
      </c>
      <c r="BZ82" s="247">
        <f t="shared" si="146"/>
        <v>234</v>
      </c>
      <c r="CA82" s="246">
        <v>70</v>
      </c>
      <c r="CB82" s="247">
        <f t="shared" ref="CB82:CB96" si="179">-CD82-CE81+CF81</f>
        <v>160</v>
      </c>
      <c r="CC82" s="247"/>
      <c r="CD82" s="247">
        <v>15</v>
      </c>
      <c r="CE82" s="247">
        <v>20</v>
      </c>
      <c r="CF82" s="247">
        <f t="shared" si="147"/>
        <v>230</v>
      </c>
      <c r="CG82" s="246">
        <v>50</v>
      </c>
      <c r="CH82" s="247">
        <f t="shared" ref="CH82:CH96" si="180">CL81-CK81-CJ82</f>
        <v>191</v>
      </c>
      <c r="CI82" s="247"/>
      <c r="CJ82" s="247">
        <v>20</v>
      </c>
      <c r="CK82" s="247">
        <v>20</v>
      </c>
      <c r="CL82" s="247">
        <f t="shared" si="148"/>
        <v>241</v>
      </c>
      <c r="CM82" s="246">
        <v>40</v>
      </c>
      <c r="CN82" s="247">
        <f t="shared" si="166"/>
        <v>129</v>
      </c>
      <c r="CO82" s="247"/>
      <c r="CP82" s="247">
        <v>10</v>
      </c>
      <c r="CQ82" s="247">
        <v>15</v>
      </c>
      <c r="CR82" s="247">
        <f t="shared" si="149"/>
        <v>169</v>
      </c>
      <c r="CS82" s="246">
        <v>50</v>
      </c>
      <c r="CT82" s="247">
        <f t="shared" ref="CT82:CT96" si="181">CX81-CW81-CV82</f>
        <v>256</v>
      </c>
      <c r="CU82" s="247"/>
      <c r="CV82" s="247">
        <v>10</v>
      </c>
      <c r="CW82" s="247">
        <v>10</v>
      </c>
      <c r="CX82" s="247">
        <f t="shared" si="150"/>
        <v>306</v>
      </c>
      <c r="CY82" s="246">
        <v>90</v>
      </c>
      <c r="CZ82" s="247">
        <f t="shared" ref="CZ82:CZ96" si="182">DD81-DC81-DB82</f>
        <v>337</v>
      </c>
      <c r="DA82" s="247"/>
      <c r="DB82" s="247">
        <v>30</v>
      </c>
      <c r="DC82" s="247">
        <v>20</v>
      </c>
      <c r="DD82" s="247">
        <f t="shared" si="151"/>
        <v>427</v>
      </c>
      <c r="DE82" s="246">
        <v>160</v>
      </c>
      <c r="DF82" s="247">
        <f t="shared" ref="DF82:DF96" si="183">-DH82-DI81+DJ81</f>
        <v>872</v>
      </c>
      <c r="DG82" s="247"/>
      <c r="DH82" s="247">
        <v>30</v>
      </c>
      <c r="DI82" s="247">
        <v>50</v>
      </c>
      <c r="DJ82" s="247">
        <f t="shared" si="152"/>
        <v>1032</v>
      </c>
      <c r="DK82" s="246">
        <v>0</v>
      </c>
      <c r="DL82" s="247">
        <f t="shared" si="170"/>
        <v>0</v>
      </c>
      <c r="DM82" s="247"/>
      <c r="DN82" s="247"/>
      <c r="DO82" s="247"/>
      <c r="DP82" s="374">
        <f t="shared" si="106"/>
        <v>0</v>
      </c>
      <c r="DQ82" s="246">
        <v>80</v>
      </c>
      <c r="DR82" s="247">
        <f t="shared" ref="DR82:DR96" si="184">DV81-DU81-DT82</f>
        <v>477</v>
      </c>
      <c r="DS82" s="247"/>
      <c r="DT82" s="247">
        <v>15</v>
      </c>
      <c r="DU82" s="247">
        <v>20</v>
      </c>
      <c r="DV82" s="247">
        <f t="shared" si="153"/>
        <v>557</v>
      </c>
      <c r="DW82" s="246">
        <v>160</v>
      </c>
      <c r="DX82" s="247">
        <f t="shared" ref="DX82" si="185">-DZ82-EA81+EB81</f>
        <v>579</v>
      </c>
      <c r="DY82" s="247"/>
      <c r="DZ82" s="247">
        <v>40</v>
      </c>
      <c r="EA82" s="247">
        <v>40</v>
      </c>
      <c r="EB82" s="247">
        <f t="shared" si="154"/>
        <v>739</v>
      </c>
      <c r="EC82" s="246">
        <v>70</v>
      </c>
      <c r="ED82" s="247">
        <f t="shared" ref="ED82:ED96" si="186">-EF82-EG81+EH81</f>
        <v>224</v>
      </c>
      <c r="EE82" s="247"/>
      <c r="EF82" s="247">
        <v>20</v>
      </c>
      <c r="EG82" s="247">
        <v>20</v>
      </c>
      <c r="EH82" s="247">
        <f t="shared" si="155"/>
        <v>294</v>
      </c>
      <c r="EI82" s="249">
        <v>35</v>
      </c>
      <c r="EJ82" s="247">
        <f t="shared" si="174"/>
        <v>60</v>
      </c>
      <c r="EK82" s="247"/>
      <c r="EL82" s="247">
        <v>10</v>
      </c>
      <c r="EM82" s="247">
        <v>15</v>
      </c>
      <c r="EN82" s="247">
        <f t="shared" si="156"/>
        <v>95</v>
      </c>
      <c r="EO82" s="246">
        <v>6</v>
      </c>
      <c r="EP82" s="247">
        <f t="shared" si="175"/>
        <v>2</v>
      </c>
      <c r="EQ82" s="247">
        <v>0</v>
      </c>
      <c r="ER82" s="247">
        <v>1</v>
      </c>
      <c r="ES82" s="247">
        <v>0</v>
      </c>
      <c r="ET82" s="247">
        <f t="shared" si="157"/>
        <v>8</v>
      </c>
      <c r="EU82" s="246">
        <f t="shared" si="158"/>
        <v>881</v>
      </c>
      <c r="EV82" s="247">
        <f t="shared" si="176"/>
        <v>3671</v>
      </c>
      <c r="EW82" s="247">
        <f t="shared" si="159"/>
        <v>0</v>
      </c>
      <c r="EX82" s="247">
        <f t="shared" si="160"/>
        <v>221</v>
      </c>
      <c r="EY82" s="247">
        <f t="shared" si="161"/>
        <v>255</v>
      </c>
      <c r="EZ82" s="247">
        <f t="shared" si="177"/>
        <v>4612</v>
      </c>
      <c r="FA82" s="104" t="s">
        <v>132</v>
      </c>
      <c r="FB82" s="250" t="s">
        <v>104</v>
      </c>
      <c r="FC82" s="235"/>
      <c r="FD82" s="235"/>
    </row>
    <row r="83" spans="1:160" ht="13.5" thickBot="1" x14ac:dyDescent="0.25">
      <c r="A83" s="250" t="s">
        <v>134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09"/>
      <c r="AB83" s="308"/>
      <c r="AC83" s="308"/>
      <c r="AD83" s="308"/>
      <c r="AE83" s="311"/>
      <c r="AF83" s="312"/>
      <c r="AG83" s="308"/>
      <c r="AH83" s="308"/>
      <c r="AI83" s="308"/>
      <c r="AJ83" s="313"/>
      <c r="AK83" s="309"/>
      <c r="AL83" s="308"/>
      <c r="AM83" s="308"/>
      <c r="AN83" s="308"/>
      <c r="AO83" s="311"/>
      <c r="AP83" s="312"/>
      <c r="AQ83" s="308"/>
      <c r="AR83" s="308"/>
      <c r="AS83" s="308"/>
      <c r="AT83" s="313"/>
      <c r="AU83" s="309"/>
      <c r="AV83" s="308"/>
      <c r="AW83" s="308"/>
      <c r="AX83" s="308"/>
      <c r="AY83" s="311"/>
      <c r="AZ83" s="314"/>
      <c r="BA83" s="315"/>
      <c r="BB83" s="315"/>
      <c r="BC83" s="315"/>
      <c r="BD83" s="316"/>
      <c r="BE83" s="309"/>
      <c r="BF83" s="308"/>
      <c r="BG83" s="308"/>
      <c r="BH83" s="308"/>
      <c r="BI83" s="311"/>
      <c r="BJ83" s="246"/>
      <c r="BK83" s="247"/>
      <c r="BL83" s="247"/>
      <c r="BM83" s="247"/>
      <c r="BN83" s="248"/>
      <c r="BO83" s="246">
        <v>20</v>
      </c>
      <c r="BP83" s="247">
        <f t="shared" si="162"/>
        <v>250</v>
      </c>
      <c r="BQ83" s="247"/>
      <c r="BR83" s="247">
        <v>15</v>
      </c>
      <c r="BS83" s="247">
        <v>10</v>
      </c>
      <c r="BT83" s="247">
        <f t="shared" si="145"/>
        <v>270</v>
      </c>
      <c r="BU83" s="246">
        <v>15</v>
      </c>
      <c r="BV83" s="247">
        <f t="shared" si="178"/>
        <v>209</v>
      </c>
      <c r="BW83" s="247"/>
      <c r="BX83" s="247">
        <v>15</v>
      </c>
      <c r="BY83" s="247">
        <v>5</v>
      </c>
      <c r="BZ83" s="247">
        <f t="shared" si="146"/>
        <v>224</v>
      </c>
      <c r="CA83" s="246">
        <v>35</v>
      </c>
      <c r="CB83" s="247">
        <f t="shared" si="179"/>
        <v>185</v>
      </c>
      <c r="CC83" s="247"/>
      <c r="CD83" s="247">
        <v>25</v>
      </c>
      <c r="CE83" s="308">
        <v>25</v>
      </c>
      <c r="CF83" s="247">
        <f t="shared" si="147"/>
        <v>220</v>
      </c>
      <c r="CG83" s="246">
        <v>20</v>
      </c>
      <c r="CH83" s="247">
        <f t="shared" si="180"/>
        <v>201</v>
      </c>
      <c r="CI83" s="247"/>
      <c r="CJ83" s="247">
        <v>20</v>
      </c>
      <c r="CK83" s="247">
        <v>15</v>
      </c>
      <c r="CL83" s="247">
        <f t="shared" si="148"/>
        <v>221</v>
      </c>
      <c r="CM83" s="246">
        <v>20</v>
      </c>
      <c r="CN83" s="247">
        <f t="shared" si="166"/>
        <v>144</v>
      </c>
      <c r="CO83" s="247"/>
      <c r="CP83" s="247">
        <v>10</v>
      </c>
      <c r="CQ83" s="247">
        <v>20</v>
      </c>
      <c r="CR83" s="247">
        <f t="shared" si="149"/>
        <v>164</v>
      </c>
      <c r="CS83" s="246">
        <v>15</v>
      </c>
      <c r="CT83" s="247">
        <f t="shared" si="181"/>
        <v>281</v>
      </c>
      <c r="CU83" s="247"/>
      <c r="CV83" s="247">
        <v>15</v>
      </c>
      <c r="CW83" s="247">
        <v>10</v>
      </c>
      <c r="CX83" s="247">
        <f t="shared" si="150"/>
        <v>296</v>
      </c>
      <c r="CY83" s="246">
        <v>25</v>
      </c>
      <c r="CZ83" s="247">
        <f t="shared" si="182"/>
        <v>377</v>
      </c>
      <c r="DA83" s="247"/>
      <c r="DB83" s="247">
        <v>30</v>
      </c>
      <c r="DC83" s="247">
        <v>20</v>
      </c>
      <c r="DD83" s="247">
        <f t="shared" si="151"/>
        <v>402</v>
      </c>
      <c r="DE83" s="246">
        <v>80</v>
      </c>
      <c r="DF83" s="247">
        <f t="shared" si="183"/>
        <v>947</v>
      </c>
      <c r="DG83" s="247"/>
      <c r="DH83" s="247">
        <v>35</v>
      </c>
      <c r="DI83" s="247">
        <v>50</v>
      </c>
      <c r="DJ83" s="247">
        <f t="shared" si="152"/>
        <v>1027</v>
      </c>
      <c r="DK83" s="309">
        <v>0</v>
      </c>
      <c r="DL83" s="247">
        <f t="shared" si="170"/>
        <v>0</v>
      </c>
      <c r="DM83" s="308"/>
      <c r="DN83" s="308"/>
      <c r="DO83" s="308"/>
      <c r="DP83" s="374">
        <f t="shared" si="106"/>
        <v>0</v>
      </c>
      <c r="DQ83" s="246">
        <v>20</v>
      </c>
      <c r="DR83" s="247">
        <f t="shared" si="184"/>
        <v>507</v>
      </c>
      <c r="DS83" s="247"/>
      <c r="DT83" s="247">
        <v>30</v>
      </c>
      <c r="DU83" s="247">
        <v>15</v>
      </c>
      <c r="DV83" s="247">
        <f t="shared" si="153"/>
        <v>527</v>
      </c>
      <c r="DW83" s="246">
        <v>40</v>
      </c>
      <c r="DX83" s="247">
        <f t="shared" ref="DX83:DX96" si="187">-DZ83-EA82+EB82</f>
        <v>659</v>
      </c>
      <c r="DY83" s="247"/>
      <c r="DZ83" s="247">
        <v>40</v>
      </c>
      <c r="EA83" s="247">
        <v>30</v>
      </c>
      <c r="EB83" s="247">
        <f t="shared" si="154"/>
        <v>699</v>
      </c>
      <c r="EC83" s="246">
        <v>20</v>
      </c>
      <c r="ED83" s="247">
        <f t="shared" si="186"/>
        <v>254</v>
      </c>
      <c r="EE83" s="247"/>
      <c r="EF83" s="247">
        <v>20</v>
      </c>
      <c r="EG83" s="247">
        <v>10</v>
      </c>
      <c r="EH83" s="247">
        <f t="shared" si="155"/>
        <v>274</v>
      </c>
      <c r="EI83" s="249">
        <v>40</v>
      </c>
      <c r="EJ83" s="247">
        <f t="shared" si="174"/>
        <v>70</v>
      </c>
      <c r="EK83" s="247"/>
      <c r="EL83" s="247">
        <v>10</v>
      </c>
      <c r="EM83" s="247">
        <v>15</v>
      </c>
      <c r="EN83" s="247">
        <f t="shared" si="156"/>
        <v>110</v>
      </c>
      <c r="EO83" s="246">
        <v>0</v>
      </c>
      <c r="EP83" s="247">
        <f t="shared" si="175"/>
        <v>7</v>
      </c>
      <c r="EQ83" s="247">
        <v>0</v>
      </c>
      <c r="ER83" s="247">
        <v>1</v>
      </c>
      <c r="ES83" s="247">
        <v>4</v>
      </c>
      <c r="ET83" s="247">
        <f t="shared" si="157"/>
        <v>7</v>
      </c>
      <c r="EU83" s="246">
        <f t="shared" si="158"/>
        <v>350</v>
      </c>
      <c r="EV83" s="247">
        <f t="shared" si="176"/>
        <v>4021</v>
      </c>
      <c r="EW83" s="247">
        <f t="shared" si="159"/>
        <v>0</v>
      </c>
      <c r="EX83" s="247">
        <f t="shared" si="160"/>
        <v>266</v>
      </c>
      <c r="EY83" s="247">
        <f t="shared" si="161"/>
        <v>229</v>
      </c>
      <c r="EZ83" s="247">
        <f t="shared" si="177"/>
        <v>4441</v>
      </c>
      <c r="FA83" s="239" t="s">
        <v>148</v>
      </c>
      <c r="FB83" s="250" t="s">
        <v>134</v>
      </c>
      <c r="FC83" s="235"/>
      <c r="FD83" s="235"/>
    </row>
    <row r="84" spans="1:160" x14ac:dyDescent="0.2">
      <c r="A84" s="250" t="s">
        <v>141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0"/>
      <c r="AF84" s="246"/>
      <c r="AG84" s="247"/>
      <c r="AH84" s="247"/>
      <c r="AI84" s="247"/>
      <c r="AJ84" s="248"/>
      <c r="AK84" s="249"/>
      <c r="AL84" s="247"/>
      <c r="AM84" s="247"/>
      <c r="AN84" s="247"/>
      <c r="AO84" s="310"/>
      <c r="AP84" s="246"/>
      <c r="AQ84" s="247"/>
      <c r="AR84" s="247"/>
      <c r="AS84" s="247"/>
      <c r="AT84" s="248"/>
      <c r="AU84" s="249"/>
      <c r="AV84" s="247"/>
      <c r="AW84" s="247"/>
      <c r="AX84" s="247"/>
      <c r="AY84" s="310"/>
      <c r="AZ84" s="312"/>
      <c r="BA84" s="308"/>
      <c r="BB84" s="308"/>
      <c r="BC84" s="308"/>
      <c r="BD84" s="313"/>
      <c r="BE84" s="249"/>
      <c r="BF84" s="247"/>
      <c r="BG84" s="247"/>
      <c r="BH84" s="247"/>
      <c r="BI84" s="310"/>
      <c r="BJ84" s="246"/>
      <c r="BK84" s="247"/>
      <c r="BL84" s="247"/>
      <c r="BM84" s="247"/>
      <c r="BN84" s="248"/>
      <c r="BO84" s="246">
        <v>35</v>
      </c>
      <c r="BP84" s="247">
        <f t="shared" si="162"/>
        <v>245</v>
      </c>
      <c r="BQ84" s="247"/>
      <c r="BR84" s="247">
        <v>15</v>
      </c>
      <c r="BS84" s="247">
        <v>15</v>
      </c>
      <c r="BT84" s="247">
        <f t="shared" si="145"/>
        <v>280</v>
      </c>
      <c r="BU84" s="246">
        <v>35</v>
      </c>
      <c r="BV84" s="247">
        <f t="shared" si="178"/>
        <v>214</v>
      </c>
      <c r="BW84" s="247"/>
      <c r="BX84" s="247">
        <v>5</v>
      </c>
      <c r="BY84" s="247">
        <v>10</v>
      </c>
      <c r="BZ84" s="247">
        <f t="shared" si="146"/>
        <v>249</v>
      </c>
      <c r="CA84" s="246">
        <v>70</v>
      </c>
      <c r="CB84" s="247">
        <f t="shared" si="179"/>
        <v>180</v>
      </c>
      <c r="CC84" s="247"/>
      <c r="CD84" s="247">
        <v>15</v>
      </c>
      <c r="CE84" s="247">
        <v>25</v>
      </c>
      <c r="CF84" s="247">
        <f t="shared" si="147"/>
        <v>250</v>
      </c>
      <c r="CG84" s="246">
        <v>50</v>
      </c>
      <c r="CH84" s="247">
        <f t="shared" si="180"/>
        <v>186</v>
      </c>
      <c r="CI84" s="247"/>
      <c r="CJ84" s="247">
        <v>20</v>
      </c>
      <c r="CK84" s="247">
        <v>20</v>
      </c>
      <c r="CL84" s="247">
        <f t="shared" si="148"/>
        <v>236</v>
      </c>
      <c r="CM84" s="246">
        <v>40</v>
      </c>
      <c r="CN84" s="247">
        <f t="shared" si="166"/>
        <v>134</v>
      </c>
      <c r="CO84" s="247"/>
      <c r="CP84" s="247">
        <v>10</v>
      </c>
      <c r="CQ84" s="247">
        <v>20</v>
      </c>
      <c r="CR84" s="247">
        <f t="shared" si="149"/>
        <v>174</v>
      </c>
      <c r="CS84" s="246">
        <v>50</v>
      </c>
      <c r="CT84" s="247">
        <f t="shared" si="181"/>
        <v>271</v>
      </c>
      <c r="CU84" s="247"/>
      <c r="CV84" s="247">
        <v>15</v>
      </c>
      <c r="CW84" s="247">
        <v>15</v>
      </c>
      <c r="CX84" s="247">
        <f t="shared" si="150"/>
        <v>321</v>
      </c>
      <c r="CY84" s="246">
        <v>90</v>
      </c>
      <c r="CZ84" s="247">
        <f t="shared" si="182"/>
        <v>352</v>
      </c>
      <c r="DA84" s="247"/>
      <c r="DB84" s="247">
        <v>30</v>
      </c>
      <c r="DC84" s="247">
        <v>20</v>
      </c>
      <c r="DD84" s="247">
        <f t="shared" si="151"/>
        <v>442</v>
      </c>
      <c r="DE84" s="246">
        <v>160</v>
      </c>
      <c r="DF84" s="247">
        <f t="shared" si="183"/>
        <v>947</v>
      </c>
      <c r="DG84" s="247"/>
      <c r="DH84" s="247">
        <v>30</v>
      </c>
      <c r="DI84" s="247">
        <v>50</v>
      </c>
      <c r="DJ84" s="247">
        <f t="shared" si="152"/>
        <v>1107</v>
      </c>
      <c r="DK84" s="249">
        <v>0</v>
      </c>
      <c r="DL84" s="247">
        <f t="shared" si="170"/>
        <v>0</v>
      </c>
      <c r="DM84" s="247"/>
      <c r="DN84" s="247"/>
      <c r="DO84" s="247"/>
      <c r="DP84" s="374">
        <f t="shared" si="106"/>
        <v>0</v>
      </c>
      <c r="DQ84" s="246">
        <v>80</v>
      </c>
      <c r="DR84" s="247">
        <f t="shared" si="184"/>
        <v>477</v>
      </c>
      <c r="DS84" s="247"/>
      <c r="DT84" s="247">
        <v>35</v>
      </c>
      <c r="DU84" s="247">
        <v>20</v>
      </c>
      <c r="DV84" s="247">
        <f t="shared" si="153"/>
        <v>557</v>
      </c>
      <c r="DW84" s="246">
        <v>160</v>
      </c>
      <c r="DX84" s="247">
        <f t="shared" si="187"/>
        <v>629</v>
      </c>
      <c r="DY84" s="247"/>
      <c r="DZ84" s="247">
        <v>40</v>
      </c>
      <c r="EA84" s="247">
        <v>40</v>
      </c>
      <c r="EB84" s="247">
        <f t="shared" si="154"/>
        <v>789</v>
      </c>
      <c r="EC84" s="246">
        <v>70</v>
      </c>
      <c r="ED84" s="247">
        <f t="shared" si="186"/>
        <v>244</v>
      </c>
      <c r="EE84" s="247"/>
      <c r="EF84" s="247">
        <v>20</v>
      </c>
      <c r="EG84" s="247">
        <v>15</v>
      </c>
      <c r="EH84" s="247">
        <f t="shared" si="155"/>
        <v>314</v>
      </c>
      <c r="EI84" s="249">
        <v>35</v>
      </c>
      <c r="EJ84" s="247">
        <f t="shared" si="174"/>
        <v>85</v>
      </c>
      <c r="EK84" s="247"/>
      <c r="EL84" s="247">
        <v>10</v>
      </c>
      <c r="EM84" s="247">
        <v>15</v>
      </c>
      <c r="EN84" s="247">
        <f t="shared" si="156"/>
        <v>120</v>
      </c>
      <c r="EO84" s="246">
        <v>6</v>
      </c>
      <c r="EP84" s="247">
        <f t="shared" si="175"/>
        <v>2</v>
      </c>
      <c r="EQ84" s="247">
        <v>0</v>
      </c>
      <c r="ER84" s="247">
        <v>1</v>
      </c>
      <c r="ES84" s="247">
        <v>0</v>
      </c>
      <c r="ET84" s="247">
        <f t="shared" si="157"/>
        <v>8</v>
      </c>
      <c r="EU84" s="246">
        <f t="shared" si="158"/>
        <v>881</v>
      </c>
      <c r="EV84" s="247">
        <f t="shared" si="176"/>
        <v>3881</v>
      </c>
      <c r="EW84" s="247">
        <f t="shared" si="159"/>
        <v>0</v>
      </c>
      <c r="EX84" s="247">
        <f t="shared" si="160"/>
        <v>246</v>
      </c>
      <c r="EY84" s="247">
        <f t="shared" si="161"/>
        <v>265</v>
      </c>
      <c r="EZ84" s="247">
        <f t="shared" si="177"/>
        <v>4847</v>
      </c>
      <c r="FA84" s="104" t="s">
        <v>149</v>
      </c>
      <c r="FB84" s="250" t="s">
        <v>141</v>
      </c>
      <c r="FC84" s="235"/>
      <c r="FD84" s="235"/>
    </row>
    <row r="85" spans="1:160" x14ac:dyDescent="0.2">
      <c r="A85" s="250" t="s">
        <v>135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0"/>
      <c r="AF85" s="246"/>
      <c r="AG85" s="247"/>
      <c r="AH85" s="247"/>
      <c r="AI85" s="247"/>
      <c r="AJ85" s="248"/>
      <c r="AK85" s="249"/>
      <c r="AL85" s="247"/>
      <c r="AM85" s="247"/>
      <c r="AN85" s="247"/>
      <c r="AO85" s="310"/>
      <c r="AP85" s="246"/>
      <c r="AQ85" s="247"/>
      <c r="AR85" s="247"/>
      <c r="AS85" s="247"/>
      <c r="AT85" s="248"/>
      <c r="AU85" s="249"/>
      <c r="AV85" s="247"/>
      <c r="AW85" s="247"/>
      <c r="AX85" s="247"/>
      <c r="AY85" s="310"/>
      <c r="AZ85" s="246"/>
      <c r="BA85" s="247"/>
      <c r="BB85" s="247"/>
      <c r="BC85" s="247"/>
      <c r="BD85" s="248"/>
      <c r="BE85" s="249"/>
      <c r="BF85" s="247"/>
      <c r="BG85" s="247"/>
      <c r="BH85" s="247"/>
      <c r="BI85" s="310"/>
      <c r="BJ85" s="246"/>
      <c r="BK85" s="247"/>
      <c r="BL85" s="247"/>
      <c r="BM85" s="247"/>
      <c r="BN85" s="248"/>
      <c r="BO85" s="246">
        <v>20</v>
      </c>
      <c r="BP85" s="247">
        <f t="shared" si="162"/>
        <v>250</v>
      </c>
      <c r="BQ85" s="247"/>
      <c r="BR85" s="247">
        <v>15</v>
      </c>
      <c r="BS85" s="247">
        <v>10</v>
      </c>
      <c r="BT85" s="247">
        <f t="shared" si="145"/>
        <v>270</v>
      </c>
      <c r="BU85" s="246">
        <v>15</v>
      </c>
      <c r="BV85" s="247">
        <f t="shared" si="178"/>
        <v>224</v>
      </c>
      <c r="BW85" s="247"/>
      <c r="BX85" s="247">
        <v>15</v>
      </c>
      <c r="BY85" s="247">
        <v>10</v>
      </c>
      <c r="BZ85" s="247">
        <f t="shared" si="146"/>
        <v>239</v>
      </c>
      <c r="CA85" s="246">
        <v>35</v>
      </c>
      <c r="CB85" s="247">
        <f t="shared" si="179"/>
        <v>200</v>
      </c>
      <c r="CC85" s="247"/>
      <c r="CD85" s="247">
        <v>25</v>
      </c>
      <c r="CE85" s="247">
        <v>25</v>
      </c>
      <c r="CF85" s="247">
        <f t="shared" si="147"/>
        <v>235</v>
      </c>
      <c r="CG85" s="246">
        <v>20</v>
      </c>
      <c r="CH85" s="247">
        <f t="shared" si="180"/>
        <v>196</v>
      </c>
      <c r="CI85" s="247"/>
      <c r="CJ85" s="247">
        <v>20</v>
      </c>
      <c r="CK85" s="247">
        <v>15</v>
      </c>
      <c r="CL85" s="247">
        <f t="shared" si="148"/>
        <v>216</v>
      </c>
      <c r="CM85" s="249">
        <v>20</v>
      </c>
      <c r="CN85" s="247">
        <f t="shared" si="166"/>
        <v>139</v>
      </c>
      <c r="CO85" s="247"/>
      <c r="CP85" s="247">
        <v>15</v>
      </c>
      <c r="CQ85" s="247">
        <v>20</v>
      </c>
      <c r="CR85" s="247">
        <f t="shared" si="149"/>
        <v>159</v>
      </c>
      <c r="CS85" s="246">
        <v>15</v>
      </c>
      <c r="CT85" s="247">
        <f t="shared" si="181"/>
        <v>291</v>
      </c>
      <c r="CU85" s="247"/>
      <c r="CV85" s="247">
        <v>15</v>
      </c>
      <c r="CW85" s="247">
        <v>10</v>
      </c>
      <c r="CX85" s="247">
        <f t="shared" si="150"/>
        <v>306</v>
      </c>
      <c r="CY85" s="246">
        <v>25</v>
      </c>
      <c r="CZ85" s="247">
        <f t="shared" si="182"/>
        <v>392</v>
      </c>
      <c r="DA85" s="247"/>
      <c r="DB85" s="247">
        <v>30</v>
      </c>
      <c r="DC85" s="247">
        <v>20</v>
      </c>
      <c r="DD85" s="247">
        <f t="shared" si="151"/>
        <v>417</v>
      </c>
      <c r="DE85" s="246">
        <v>80</v>
      </c>
      <c r="DF85" s="247">
        <f t="shared" si="183"/>
        <v>1022</v>
      </c>
      <c r="DG85" s="247"/>
      <c r="DH85" s="247">
        <v>35</v>
      </c>
      <c r="DI85" s="247">
        <v>50</v>
      </c>
      <c r="DJ85" s="247">
        <f t="shared" si="152"/>
        <v>1102</v>
      </c>
      <c r="DK85" s="249">
        <v>0</v>
      </c>
      <c r="DL85" s="247">
        <f t="shared" si="170"/>
        <v>0</v>
      </c>
      <c r="DM85" s="247"/>
      <c r="DN85" s="247"/>
      <c r="DO85" s="247"/>
      <c r="DP85" s="374">
        <f t="shared" si="106"/>
        <v>0</v>
      </c>
      <c r="DQ85" s="246">
        <v>20</v>
      </c>
      <c r="DR85" s="247">
        <f t="shared" si="184"/>
        <v>507</v>
      </c>
      <c r="DS85" s="247"/>
      <c r="DT85" s="247">
        <v>30</v>
      </c>
      <c r="DU85" s="247">
        <v>15</v>
      </c>
      <c r="DV85" s="247">
        <f t="shared" si="153"/>
        <v>527</v>
      </c>
      <c r="DW85" s="246">
        <v>40</v>
      </c>
      <c r="DX85" s="247">
        <f t="shared" si="187"/>
        <v>709</v>
      </c>
      <c r="DY85" s="247"/>
      <c r="DZ85" s="247">
        <v>40</v>
      </c>
      <c r="EA85" s="247">
        <v>30</v>
      </c>
      <c r="EB85" s="247">
        <f t="shared" si="154"/>
        <v>749</v>
      </c>
      <c r="EC85" s="246">
        <v>20</v>
      </c>
      <c r="ED85" s="247">
        <f t="shared" si="186"/>
        <v>279</v>
      </c>
      <c r="EE85" s="247"/>
      <c r="EF85" s="247">
        <v>20</v>
      </c>
      <c r="EG85" s="247">
        <v>15</v>
      </c>
      <c r="EH85" s="247">
        <f t="shared" si="155"/>
        <v>299</v>
      </c>
      <c r="EI85" s="249">
        <v>40</v>
      </c>
      <c r="EJ85" s="247">
        <f t="shared" si="174"/>
        <v>95</v>
      </c>
      <c r="EK85" s="247"/>
      <c r="EL85" s="247">
        <v>10</v>
      </c>
      <c r="EM85" s="247">
        <v>15</v>
      </c>
      <c r="EN85" s="247">
        <f t="shared" si="156"/>
        <v>135</v>
      </c>
      <c r="EO85" s="246">
        <v>0</v>
      </c>
      <c r="EP85" s="247">
        <f t="shared" si="175"/>
        <v>7</v>
      </c>
      <c r="EQ85" s="247">
        <v>0</v>
      </c>
      <c r="ER85" s="247">
        <v>1</v>
      </c>
      <c r="ES85" s="247">
        <v>5</v>
      </c>
      <c r="ET85" s="247">
        <f t="shared" si="157"/>
        <v>7</v>
      </c>
      <c r="EU85" s="246">
        <f t="shared" si="158"/>
        <v>350</v>
      </c>
      <c r="EV85" s="247">
        <f t="shared" si="176"/>
        <v>4216</v>
      </c>
      <c r="EW85" s="247">
        <f t="shared" si="159"/>
        <v>0</v>
      </c>
      <c r="EX85" s="247">
        <f t="shared" si="160"/>
        <v>271</v>
      </c>
      <c r="EY85" s="247">
        <f t="shared" si="161"/>
        <v>240</v>
      </c>
      <c r="EZ85" s="247">
        <f t="shared" si="177"/>
        <v>4661</v>
      </c>
      <c r="FA85" s="104" t="s">
        <v>150</v>
      </c>
      <c r="FB85" s="250" t="s">
        <v>135</v>
      </c>
      <c r="FC85" s="235"/>
      <c r="FD85" s="235"/>
    </row>
    <row r="86" spans="1:160" x14ac:dyDescent="0.2">
      <c r="A86" s="250" t="s">
        <v>142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0"/>
      <c r="AF86" s="246"/>
      <c r="AG86" s="247"/>
      <c r="AH86" s="247"/>
      <c r="AI86" s="247"/>
      <c r="AJ86" s="248"/>
      <c r="AK86" s="249"/>
      <c r="AL86" s="247"/>
      <c r="AM86" s="247"/>
      <c r="AN86" s="247"/>
      <c r="AO86" s="310"/>
      <c r="AP86" s="246"/>
      <c r="AQ86" s="247"/>
      <c r="AR86" s="247"/>
      <c r="AS86" s="247"/>
      <c r="AT86" s="248"/>
      <c r="AU86" s="249"/>
      <c r="AV86" s="247"/>
      <c r="AW86" s="247"/>
      <c r="AX86" s="247"/>
      <c r="AY86" s="310"/>
      <c r="AZ86" s="246"/>
      <c r="BA86" s="247"/>
      <c r="BB86" s="247"/>
      <c r="BC86" s="247"/>
      <c r="BD86" s="248"/>
      <c r="BE86" s="249"/>
      <c r="BF86" s="247"/>
      <c r="BG86" s="247"/>
      <c r="BH86" s="247"/>
      <c r="BI86" s="310"/>
      <c r="BJ86" s="246"/>
      <c r="BK86" s="247"/>
      <c r="BL86" s="247"/>
      <c r="BM86" s="247"/>
      <c r="BN86" s="248"/>
      <c r="BO86" s="246">
        <v>35</v>
      </c>
      <c r="BP86" s="247">
        <f t="shared" si="162"/>
        <v>245</v>
      </c>
      <c r="BQ86" s="247"/>
      <c r="BR86" s="247">
        <v>15</v>
      </c>
      <c r="BS86" s="247">
        <v>15</v>
      </c>
      <c r="BT86" s="247">
        <f t="shared" si="145"/>
        <v>280</v>
      </c>
      <c r="BU86" s="246">
        <v>35</v>
      </c>
      <c r="BV86" s="247">
        <f t="shared" si="178"/>
        <v>224</v>
      </c>
      <c r="BW86" s="247"/>
      <c r="BX86" s="247">
        <v>5</v>
      </c>
      <c r="BY86" s="247">
        <v>10</v>
      </c>
      <c r="BZ86" s="247">
        <f t="shared" si="146"/>
        <v>259</v>
      </c>
      <c r="CA86" s="246">
        <v>70</v>
      </c>
      <c r="CB86" s="247">
        <f t="shared" si="179"/>
        <v>195</v>
      </c>
      <c r="CC86" s="247"/>
      <c r="CD86" s="247">
        <v>15</v>
      </c>
      <c r="CE86" s="247">
        <v>25</v>
      </c>
      <c r="CF86" s="247">
        <f t="shared" si="147"/>
        <v>265</v>
      </c>
      <c r="CG86" s="246">
        <v>50</v>
      </c>
      <c r="CH86" s="247">
        <f t="shared" si="180"/>
        <v>181</v>
      </c>
      <c r="CI86" s="247"/>
      <c r="CJ86" s="247">
        <v>20</v>
      </c>
      <c r="CK86" s="247">
        <v>20</v>
      </c>
      <c r="CL86" s="247">
        <f t="shared" si="148"/>
        <v>231</v>
      </c>
      <c r="CM86" s="246">
        <v>40</v>
      </c>
      <c r="CN86" s="247">
        <f t="shared" si="166"/>
        <v>129</v>
      </c>
      <c r="CO86" s="247"/>
      <c r="CP86" s="247">
        <v>10</v>
      </c>
      <c r="CQ86" s="247">
        <v>20</v>
      </c>
      <c r="CR86" s="247">
        <f t="shared" si="149"/>
        <v>169</v>
      </c>
      <c r="CS86" s="246">
        <v>50</v>
      </c>
      <c r="CT86" s="247">
        <f t="shared" si="181"/>
        <v>281</v>
      </c>
      <c r="CU86" s="247"/>
      <c r="CV86" s="247">
        <v>15</v>
      </c>
      <c r="CW86" s="247">
        <v>15</v>
      </c>
      <c r="CX86" s="247">
        <f t="shared" si="150"/>
        <v>331</v>
      </c>
      <c r="CY86" s="246">
        <v>90</v>
      </c>
      <c r="CZ86" s="247">
        <f t="shared" si="182"/>
        <v>367</v>
      </c>
      <c r="DA86" s="247"/>
      <c r="DB86" s="247">
        <v>30</v>
      </c>
      <c r="DC86" s="247">
        <v>20</v>
      </c>
      <c r="DD86" s="247">
        <f t="shared" si="151"/>
        <v>457</v>
      </c>
      <c r="DE86" s="246">
        <v>160</v>
      </c>
      <c r="DF86" s="247">
        <f t="shared" si="183"/>
        <v>1022</v>
      </c>
      <c r="DG86" s="247"/>
      <c r="DH86" s="247">
        <v>30</v>
      </c>
      <c r="DI86" s="247">
        <v>50</v>
      </c>
      <c r="DJ86" s="247">
        <f t="shared" si="152"/>
        <v>1182</v>
      </c>
      <c r="DK86" s="249"/>
      <c r="DL86" s="247">
        <f t="shared" si="170"/>
        <v>0</v>
      </c>
      <c r="DM86" s="247"/>
      <c r="DN86" s="247"/>
      <c r="DO86" s="247"/>
      <c r="DP86" s="374">
        <f t="shared" si="106"/>
        <v>0</v>
      </c>
      <c r="DQ86" s="246">
        <v>80</v>
      </c>
      <c r="DR86" s="247">
        <f t="shared" si="184"/>
        <v>477</v>
      </c>
      <c r="DS86" s="247"/>
      <c r="DT86" s="247">
        <v>35</v>
      </c>
      <c r="DU86" s="247">
        <v>20</v>
      </c>
      <c r="DV86" s="247">
        <f t="shared" si="153"/>
        <v>557</v>
      </c>
      <c r="DW86" s="246">
        <v>160</v>
      </c>
      <c r="DX86" s="247">
        <f t="shared" si="187"/>
        <v>679</v>
      </c>
      <c r="DY86" s="247"/>
      <c r="DZ86" s="247">
        <v>40</v>
      </c>
      <c r="EA86" s="247">
        <v>40</v>
      </c>
      <c r="EB86" s="247">
        <f t="shared" si="154"/>
        <v>839</v>
      </c>
      <c r="EC86" s="246">
        <v>70</v>
      </c>
      <c r="ED86" s="247">
        <f t="shared" si="186"/>
        <v>264</v>
      </c>
      <c r="EE86" s="247"/>
      <c r="EF86" s="247">
        <v>20</v>
      </c>
      <c r="EG86" s="247">
        <v>15</v>
      </c>
      <c r="EH86" s="247">
        <f t="shared" si="155"/>
        <v>334</v>
      </c>
      <c r="EI86" s="249">
        <v>35</v>
      </c>
      <c r="EJ86" s="247">
        <f t="shared" si="174"/>
        <v>110</v>
      </c>
      <c r="EK86" s="247"/>
      <c r="EL86" s="247">
        <v>10</v>
      </c>
      <c r="EM86" s="247">
        <v>15</v>
      </c>
      <c r="EN86" s="247">
        <f t="shared" si="156"/>
        <v>145</v>
      </c>
      <c r="EO86" s="246">
        <v>6</v>
      </c>
      <c r="EP86" s="247">
        <f t="shared" si="175"/>
        <v>1</v>
      </c>
      <c r="EQ86" s="247">
        <v>0</v>
      </c>
      <c r="ER86" s="247">
        <v>1</v>
      </c>
      <c r="ES86" s="247">
        <v>0</v>
      </c>
      <c r="ET86" s="247">
        <f t="shared" si="157"/>
        <v>7</v>
      </c>
      <c r="EU86" s="246">
        <f t="shared" si="158"/>
        <v>881</v>
      </c>
      <c r="EV86" s="247">
        <f t="shared" si="176"/>
        <v>4065</v>
      </c>
      <c r="EW86" s="247">
        <f t="shared" si="159"/>
        <v>0</v>
      </c>
      <c r="EX86" s="247">
        <f t="shared" si="160"/>
        <v>246</v>
      </c>
      <c r="EY86" s="247">
        <f t="shared" si="161"/>
        <v>265</v>
      </c>
      <c r="EZ86" s="247">
        <f t="shared" si="177"/>
        <v>5056</v>
      </c>
      <c r="FA86" s="104" t="s">
        <v>151</v>
      </c>
      <c r="FB86" s="250" t="s">
        <v>142</v>
      </c>
      <c r="FC86" s="235"/>
      <c r="FD86" s="235"/>
    </row>
    <row r="87" spans="1:160" x14ac:dyDescent="0.2">
      <c r="A87" s="250" t="s">
        <v>136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0"/>
      <c r="AF87" s="246"/>
      <c r="AG87" s="247"/>
      <c r="AH87" s="247"/>
      <c r="AI87" s="247"/>
      <c r="AJ87" s="248"/>
      <c r="AK87" s="249"/>
      <c r="AL87" s="247"/>
      <c r="AM87" s="247"/>
      <c r="AN87" s="247"/>
      <c r="AO87" s="310"/>
      <c r="AP87" s="246"/>
      <c r="AQ87" s="247"/>
      <c r="AR87" s="247"/>
      <c r="AS87" s="247"/>
      <c r="AT87" s="248"/>
      <c r="AU87" s="249"/>
      <c r="AV87" s="247"/>
      <c r="AW87" s="247"/>
      <c r="AX87" s="247"/>
      <c r="AY87" s="310"/>
      <c r="AZ87" s="246"/>
      <c r="BA87" s="247"/>
      <c r="BB87" s="247"/>
      <c r="BC87" s="247"/>
      <c r="BD87" s="248"/>
      <c r="BE87" s="249"/>
      <c r="BF87" s="247"/>
      <c r="BG87" s="247"/>
      <c r="BH87" s="247"/>
      <c r="BI87" s="310"/>
      <c r="BJ87" s="246"/>
      <c r="BK87" s="247"/>
      <c r="BL87" s="247"/>
      <c r="BM87" s="247"/>
      <c r="BN87" s="248"/>
      <c r="BO87" s="246">
        <v>20</v>
      </c>
      <c r="BP87" s="247">
        <f t="shared" si="162"/>
        <v>250</v>
      </c>
      <c r="BQ87" s="247"/>
      <c r="BR87" s="247">
        <v>15</v>
      </c>
      <c r="BS87" s="247">
        <v>10</v>
      </c>
      <c r="BT87" s="247">
        <f t="shared" si="145"/>
        <v>270</v>
      </c>
      <c r="BU87" s="246">
        <v>15</v>
      </c>
      <c r="BV87" s="247">
        <f t="shared" si="178"/>
        <v>234</v>
      </c>
      <c r="BW87" s="247"/>
      <c r="BX87" s="247">
        <v>15</v>
      </c>
      <c r="BY87" s="247">
        <v>10</v>
      </c>
      <c r="BZ87" s="247">
        <f t="shared" si="146"/>
        <v>249</v>
      </c>
      <c r="CA87" s="246">
        <v>35</v>
      </c>
      <c r="CB87" s="247">
        <f t="shared" si="179"/>
        <v>215</v>
      </c>
      <c r="CC87" s="247"/>
      <c r="CD87" s="247">
        <v>25</v>
      </c>
      <c r="CE87" s="247">
        <v>25</v>
      </c>
      <c r="CF87" s="247">
        <f t="shared" si="147"/>
        <v>250</v>
      </c>
      <c r="CG87" s="246">
        <v>20</v>
      </c>
      <c r="CH87" s="247">
        <f t="shared" si="180"/>
        <v>191</v>
      </c>
      <c r="CI87" s="247"/>
      <c r="CJ87" s="247">
        <v>20</v>
      </c>
      <c r="CK87" s="247">
        <v>15</v>
      </c>
      <c r="CL87" s="247">
        <f t="shared" si="148"/>
        <v>211</v>
      </c>
      <c r="CM87" s="249">
        <v>20</v>
      </c>
      <c r="CN87" s="247">
        <f t="shared" si="166"/>
        <v>139</v>
      </c>
      <c r="CO87" s="247"/>
      <c r="CP87" s="247">
        <v>10</v>
      </c>
      <c r="CQ87" s="247">
        <v>20</v>
      </c>
      <c r="CR87" s="247">
        <f t="shared" si="149"/>
        <v>159</v>
      </c>
      <c r="CS87" s="246">
        <v>15</v>
      </c>
      <c r="CT87" s="247">
        <f t="shared" si="181"/>
        <v>301</v>
      </c>
      <c r="CU87" s="247"/>
      <c r="CV87" s="247">
        <v>15</v>
      </c>
      <c r="CW87" s="247">
        <v>10</v>
      </c>
      <c r="CX87" s="247">
        <f t="shared" si="150"/>
        <v>316</v>
      </c>
      <c r="CY87" s="246">
        <v>25</v>
      </c>
      <c r="CZ87" s="247">
        <f t="shared" si="182"/>
        <v>407</v>
      </c>
      <c r="DA87" s="247"/>
      <c r="DB87" s="247">
        <v>30</v>
      </c>
      <c r="DC87" s="247">
        <v>20</v>
      </c>
      <c r="DD87" s="247">
        <f t="shared" si="151"/>
        <v>432</v>
      </c>
      <c r="DE87" s="246">
        <v>80</v>
      </c>
      <c r="DF87" s="247">
        <f t="shared" si="183"/>
        <v>1097</v>
      </c>
      <c r="DG87" s="247"/>
      <c r="DH87" s="247">
        <v>35</v>
      </c>
      <c r="DI87" s="247">
        <v>50</v>
      </c>
      <c r="DJ87" s="247">
        <f t="shared" si="152"/>
        <v>1177</v>
      </c>
      <c r="DK87" s="249"/>
      <c r="DL87" s="247">
        <f t="shared" si="170"/>
        <v>0</v>
      </c>
      <c r="DM87" s="247"/>
      <c r="DN87" s="247"/>
      <c r="DO87" s="247"/>
      <c r="DP87" s="374">
        <f t="shared" si="106"/>
        <v>0</v>
      </c>
      <c r="DQ87" s="246">
        <v>20</v>
      </c>
      <c r="DR87" s="247">
        <f t="shared" si="184"/>
        <v>507</v>
      </c>
      <c r="DS87" s="247"/>
      <c r="DT87" s="247">
        <v>30</v>
      </c>
      <c r="DU87" s="247">
        <v>15</v>
      </c>
      <c r="DV87" s="247">
        <f t="shared" si="153"/>
        <v>527</v>
      </c>
      <c r="DW87" s="246">
        <v>40</v>
      </c>
      <c r="DX87" s="247">
        <f t="shared" si="187"/>
        <v>759</v>
      </c>
      <c r="DY87" s="247"/>
      <c r="DZ87" s="247">
        <v>40</v>
      </c>
      <c r="EA87" s="247">
        <v>30</v>
      </c>
      <c r="EB87" s="247">
        <f t="shared" si="154"/>
        <v>799</v>
      </c>
      <c r="EC87" s="246">
        <v>20</v>
      </c>
      <c r="ED87" s="247">
        <f t="shared" si="186"/>
        <v>299</v>
      </c>
      <c r="EE87" s="247"/>
      <c r="EF87" s="247">
        <v>20</v>
      </c>
      <c r="EG87" s="247">
        <v>15</v>
      </c>
      <c r="EH87" s="247">
        <f t="shared" si="155"/>
        <v>319</v>
      </c>
      <c r="EI87" s="249">
        <v>40</v>
      </c>
      <c r="EJ87" s="247">
        <f t="shared" si="174"/>
        <v>120</v>
      </c>
      <c r="EK87" s="247"/>
      <c r="EL87" s="247">
        <v>10</v>
      </c>
      <c r="EM87" s="247">
        <v>15</v>
      </c>
      <c r="EN87" s="247">
        <f t="shared" si="156"/>
        <v>160</v>
      </c>
      <c r="EO87" s="246">
        <v>0</v>
      </c>
      <c r="EP87" s="247">
        <f t="shared" si="175"/>
        <v>6</v>
      </c>
      <c r="EQ87" s="247">
        <v>0</v>
      </c>
      <c r="ER87" s="247">
        <v>1</v>
      </c>
      <c r="ES87" s="247">
        <v>4</v>
      </c>
      <c r="ET87" s="247">
        <f t="shared" si="157"/>
        <v>6</v>
      </c>
      <c r="EU87" s="246">
        <f t="shared" si="158"/>
        <v>350</v>
      </c>
      <c r="EV87" s="247">
        <f t="shared" si="176"/>
        <v>4405</v>
      </c>
      <c r="EW87" s="247">
        <f t="shared" si="159"/>
        <v>0</v>
      </c>
      <c r="EX87" s="247">
        <f t="shared" si="160"/>
        <v>266</v>
      </c>
      <c r="EY87" s="247">
        <f t="shared" si="161"/>
        <v>239</v>
      </c>
      <c r="EZ87" s="247">
        <f t="shared" si="177"/>
        <v>4875</v>
      </c>
      <c r="FA87" s="104" t="s">
        <v>152</v>
      </c>
      <c r="FB87" s="250" t="s">
        <v>136</v>
      </c>
      <c r="FC87" s="235"/>
      <c r="FD87" s="235"/>
    </row>
    <row r="88" spans="1:160" x14ac:dyDescent="0.2">
      <c r="A88" s="250" t="s">
        <v>143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0"/>
      <c r="AF88" s="246"/>
      <c r="AG88" s="247"/>
      <c r="AH88" s="247"/>
      <c r="AI88" s="247"/>
      <c r="AJ88" s="248"/>
      <c r="AK88" s="249"/>
      <c r="AL88" s="247"/>
      <c r="AM88" s="247"/>
      <c r="AN88" s="247"/>
      <c r="AO88" s="310"/>
      <c r="AP88" s="246"/>
      <c r="AQ88" s="247"/>
      <c r="AR88" s="247"/>
      <c r="AS88" s="247"/>
      <c r="AT88" s="248"/>
      <c r="AU88" s="249"/>
      <c r="AV88" s="247"/>
      <c r="AW88" s="247"/>
      <c r="AX88" s="247"/>
      <c r="AY88" s="310"/>
      <c r="AZ88" s="246"/>
      <c r="BA88" s="247"/>
      <c r="BB88" s="247"/>
      <c r="BC88" s="247"/>
      <c r="BD88" s="248"/>
      <c r="BE88" s="249"/>
      <c r="BF88" s="247"/>
      <c r="BG88" s="247"/>
      <c r="BH88" s="247"/>
      <c r="BI88" s="310"/>
      <c r="BJ88" s="246"/>
      <c r="BK88" s="247"/>
      <c r="BL88" s="247"/>
      <c r="BM88" s="247"/>
      <c r="BN88" s="248"/>
      <c r="BO88" s="246">
        <v>35</v>
      </c>
      <c r="BP88" s="247">
        <f t="shared" si="162"/>
        <v>245</v>
      </c>
      <c r="BQ88" s="247"/>
      <c r="BR88" s="247">
        <v>15</v>
      </c>
      <c r="BS88" s="247">
        <v>15</v>
      </c>
      <c r="BT88" s="247">
        <f t="shared" si="145"/>
        <v>280</v>
      </c>
      <c r="BU88" s="246">
        <v>35</v>
      </c>
      <c r="BV88" s="247">
        <f t="shared" si="178"/>
        <v>234</v>
      </c>
      <c r="BW88" s="247"/>
      <c r="BX88" s="247">
        <v>5</v>
      </c>
      <c r="BY88" s="247">
        <v>10</v>
      </c>
      <c r="BZ88" s="247">
        <f t="shared" si="146"/>
        <v>269</v>
      </c>
      <c r="CA88" s="246">
        <v>70</v>
      </c>
      <c r="CB88" s="247">
        <f t="shared" si="179"/>
        <v>210</v>
      </c>
      <c r="CC88" s="247"/>
      <c r="CD88" s="247">
        <v>15</v>
      </c>
      <c r="CE88" s="247">
        <v>30</v>
      </c>
      <c r="CF88" s="247">
        <f t="shared" si="147"/>
        <v>280</v>
      </c>
      <c r="CG88" s="246">
        <v>50</v>
      </c>
      <c r="CH88" s="247">
        <f t="shared" si="180"/>
        <v>176</v>
      </c>
      <c r="CI88" s="247"/>
      <c r="CJ88" s="247">
        <v>20</v>
      </c>
      <c r="CK88" s="247">
        <v>20</v>
      </c>
      <c r="CL88" s="247">
        <f t="shared" si="148"/>
        <v>226</v>
      </c>
      <c r="CM88" s="246">
        <v>40</v>
      </c>
      <c r="CN88" s="247">
        <f t="shared" si="166"/>
        <v>129</v>
      </c>
      <c r="CO88" s="247"/>
      <c r="CP88" s="247">
        <v>10</v>
      </c>
      <c r="CQ88" s="247">
        <v>20</v>
      </c>
      <c r="CR88" s="247">
        <f t="shared" si="149"/>
        <v>169</v>
      </c>
      <c r="CS88" s="246">
        <v>50</v>
      </c>
      <c r="CT88" s="247">
        <f t="shared" si="181"/>
        <v>291</v>
      </c>
      <c r="CU88" s="247"/>
      <c r="CV88" s="247">
        <v>15</v>
      </c>
      <c r="CW88" s="247">
        <v>15</v>
      </c>
      <c r="CX88" s="247">
        <f t="shared" si="150"/>
        <v>341</v>
      </c>
      <c r="CY88" s="246">
        <v>90</v>
      </c>
      <c r="CZ88" s="247">
        <f t="shared" si="182"/>
        <v>382</v>
      </c>
      <c r="DA88" s="247"/>
      <c r="DB88" s="247">
        <v>30</v>
      </c>
      <c r="DC88" s="247">
        <v>20</v>
      </c>
      <c r="DD88" s="247">
        <f t="shared" si="151"/>
        <v>472</v>
      </c>
      <c r="DE88" s="246">
        <v>160</v>
      </c>
      <c r="DF88" s="247">
        <f t="shared" si="183"/>
        <v>1097</v>
      </c>
      <c r="DG88" s="247"/>
      <c r="DH88" s="247">
        <v>30</v>
      </c>
      <c r="DI88" s="247">
        <v>60</v>
      </c>
      <c r="DJ88" s="247">
        <f t="shared" si="152"/>
        <v>1257</v>
      </c>
      <c r="DK88" s="249"/>
      <c r="DL88" s="247">
        <f t="shared" si="170"/>
        <v>0</v>
      </c>
      <c r="DM88" s="247"/>
      <c r="DN88" s="247"/>
      <c r="DO88" s="247"/>
      <c r="DP88" s="374">
        <f t="shared" si="106"/>
        <v>0</v>
      </c>
      <c r="DQ88" s="246">
        <v>80</v>
      </c>
      <c r="DR88" s="247">
        <f t="shared" si="184"/>
        <v>477</v>
      </c>
      <c r="DS88" s="247"/>
      <c r="DT88" s="247">
        <v>35</v>
      </c>
      <c r="DU88" s="247">
        <v>20</v>
      </c>
      <c r="DV88" s="247">
        <f t="shared" si="153"/>
        <v>557</v>
      </c>
      <c r="DW88" s="246">
        <v>160</v>
      </c>
      <c r="DX88" s="247">
        <f t="shared" si="187"/>
        <v>729</v>
      </c>
      <c r="DY88" s="247"/>
      <c r="DZ88" s="247">
        <v>40</v>
      </c>
      <c r="EA88" s="247">
        <v>40</v>
      </c>
      <c r="EB88" s="247">
        <f t="shared" si="154"/>
        <v>889</v>
      </c>
      <c r="EC88" s="246">
        <v>70</v>
      </c>
      <c r="ED88" s="247">
        <f t="shared" si="186"/>
        <v>284</v>
      </c>
      <c r="EE88" s="247"/>
      <c r="EF88" s="247">
        <v>20</v>
      </c>
      <c r="EG88" s="247">
        <v>15</v>
      </c>
      <c r="EH88" s="247">
        <f t="shared" si="155"/>
        <v>354</v>
      </c>
      <c r="EI88" s="249">
        <v>35</v>
      </c>
      <c r="EJ88" s="247">
        <f t="shared" si="174"/>
        <v>135</v>
      </c>
      <c r="EK88" s="247"/>
      <c r="EL88" s="247">
        <v>10</v>
      </c>
      <c r="EM88" s="247">
        <v>15</v>
      </c>
      <c r="EN88" s="247">
        <f t="shared" si="156"/>
        <v>170</v>
      </c>
      <c r="EO88" s="246">
        <v>6</v>
      </c>
      <c r="EP88" s="247">
        <f t="shared" si="175"/>
        <v>1</v>
      </c>
      <c r="EQ88" s="247">
        <v>0</v>
      </c>
      <c r="ER88" s="247">
        <v>1</v>
      </c>
      <c r="ES88" s="247">
        <v>0</v>
      </c>
      <c r="ET88" s="247">
        <f t="shared" si="157"/>
        <v>7</v>
      </c>
      <c r="EU88" s="246">
        <f t="shared" si="158"/>
        <v>881</v>
      </c>
      <c r="EV88" s="247">
        <f t="shared" si="176"/>
        <v>4255</v>
      </c>
      <c r="EW88" s="247">
        <f t="shared" si="159"/>
        <v>0</v>
      </c>
      <c r="EX88" s="247">
        <f t="shared" si="160"/>
        <v>246</v>
      </c>
      <c r="EY88" s="247">
        <f t="shared" si="161"/>
        <v>280</v>
      </c>
      <c r="EZ88" s="247">
        <f t="shared" si="177"/>
        <v>5271</v>
      </c>
      <c r="FA88" s="104" t="s">
        <v>153</v>
      </c>
      <c r="FB88" s="250" t="s">
        <v>143</v>
      </c>
      <c r="FC88" s="235"/>
      <c r="FD88" s="235"/>
    </row>
    <row r="89" spans="1:160" x14ac:dyDescent="0.2">
      <c r="A89" s="250" t="s">
        <v>137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0"/>
      <c r="AF89" s="246"/>
      <c r="AG89" s="247"/>
      <c r="AH89" s="247"/>
      <c r="AI89" s="247"/>
      <c r="AJ89" s="248"/>
      <c r="AK89" s="249"/>
      <c r="AL89" s="247"/>
      <c r="AM89" s="247"/>
      <c r="AN89" s="247"/>
      <c r="AO89" s="310"/>
      <c r="AP89" s="246"/>
      <c r="AQ89" s="247"/>
      <c r="AR89" s="247"/>
      <c r="AS89" s="247"/>
      <c r="AT89" s="248"/>
      <c r="AU89" s="249"/>
      <c r="AV89" s="247"/>
      <c r="AW89" s="247"/>
      <c r="AX89" s="247"/>
      <c r="AY89" s="310"/>
      <c r="AZ89" s="246"/>
      <c r="BA89" s="247"/>
      <c r="BB89" s="247"/>
      <c r="BC89" s="247"/>
      <c r="BD89" s="248"/>
      <c r="BE89" s="249"/>
      <c r="BF89" s="247"/>
      <c r="BG89" s="247"/>
      <c r="BH89" s="247"/>
      <c r="BI89" s="310"/>
      <c r="BJ89" s="246"/>
      <c r="BK89" s="247"/>
      <c r="BL89" s="247"/>
      <c r="BM89" s="247"/>
      <c r="BN89" s="248"/>
      <c r="BO89" s="246">
        <v>20</v>
      </c>
      <c r="BP89" s="247">
        <f t="shared" si="162"/>
        <v>250</v>
      </c>
      <c r="BQ89" s="247"/>
      <c r="BR89" s="247">
        <v>15</v>
      </c>
      <c r="BS89" s="247">
        <v>10</v>
      </c>
      <c r="BT89" s="247">
        <f t="shared" si="145"/>
        <v>270</v>
      </c>
      <c r="BU89" s="246">
        <v>15</v>
      </c>
      <c r="BV89" s="247">
        <f t="shared" si="178"/>
        <v>244</v>
      </c>
      <c r="BW89" s="247"/>
      <c r="BX89" s="247">
        <v>15</v>
      </c>
      <c r="BY89" s="247">
        <v>10</v>
      </c>
      <c r="BZ89" s="247">
        <f t="shared" si="146"/>
        <v>259</v>
      </c>
      <c r="CA89" s="246">
        <v>35</v>
      </c>
      <c r="CB89" s="247">
        <f t="shared" si="179"/>
        <v>225</v>
      </c>
      <c r="CC89" s="247"/>
      <c r="CD89" s="247">
        <v>25</v>
      </c>
      <c r="CE89" s="247">
        <v>30</v>
      </c>
      <c r="CF89" s="247">
        <f t="shared" si="147"/>
        <v>260</v>
      </c>
      <c r="CG89" s="246">
        <v>20</v>
      </c>
      <c r="CH89" s="247">
        <f t="shared" si="180"/>
        <v>186</v>
      </c>
      <c r="CI89" s="247"/>
      <c r="CJ89" s="247">
        <v>20</v>
      </c>
      <c r="CK89" s="247">
        <v>15</v>
      </c>
      <c r="CL89" s="247">
        <f t="shared" si="148"/>
        <v>206</v>
      </c>
      <c r="CM89" s="249">
        <v>20</v>
      </c>
      <c r="CN89" s="247">
        <f t="shared" si="166"/>
        <v>139</v>
      </c>
      <c r="CO89" s="247"/>
      <c r="CP89" s="247">
        <v>10</v>
      </c>
      <c r="CQ89" s="247">
        <v>20</v>
      </c>
      <c r="CR89" s="247">
        <f t="shared" si="149"/>
        <v>159</v>
      </c>
      <c r="CS89" s="246">
        <v>15</v>
      </c>
      <c r="CT89" s="247">
        <f t="shared" si="181"/>
        <v>311</v>
      </c>
      <c r="CU89" s="247"/>
      <c r="CV89" s="247">
        <v>15</v>
      </c>
      <c r="CW89" s="247">
        <v>10</v>
      </c>
      <c r="CX89" s="247">
        <f t="shared" si="150"/>
        <v>326</v>
      </c>
      <c r="CY89" s="246">
        <v>25</v>
      </c>
      <c r="CZ89" s="247">
        <f t="shared" si="182"/>
        <v>422</v>
      </c>
      <c r="DA89" s="247"/>
      <c r="DB89" s="247">
        <v>30</v>
      </c>
      <c r="DC89" s="247">
        <v>20</v>
      </c>
      <c r="DD89" s="247">
        <f t="shared" si="151"/>
        <v>447</v>
      </c>
      <c r="DE89" s="246">
        <v>80</v>
      </c>
      <c r="DF89" s="247">
        <f t="shared" si="183"/>
        <v>1162</v>
      </c>
      <c r="DG89" s="247"/>
      <c r="DH89" s="247">
        <v>35</v>
      </c>
      <c r="DI89" s="247">
        <v>60</v>
      </c>
      <c r="DJ89" s="247">
        <f t="shared" si="152"/>
        <v>1242</v>
      </c>
      <c r="DK89" s="249"/>
      <c r="DL89" s="247">
        <f t="shared" si="170"/>
        <v>0</v>
      </c>
      <c r="DM89" s="247"/>
      <c r="DN89" s="247"/>
      <c r="DO89" s="247"/>
      <c r="DP89" s="374">
        <f t="shared" si="106"/>
        <v>0</v>
      </c>
      <c r="DQ89" s="246">
        <v>20</v>
      </c>
      <c r="DR89" s="247">
        <f t="shared" si="184"/>
        <v>507</v>
      </c>
      <c r="DS89" s="247"/>
      <c r="DT89" s="247">
        <v>30</v>
      </c>
      <c r="DU89" s="247">
        <v>15</v>
      </c>
      <c r="DV89" s="247">
        <f t="shared" si="153"/>
        <v>527</v>
      </c>
      <c r="DW89" s="246">
        <v>40</v>
      </c>
      <c r="DX89" s="247">
        <f t="shared" si="187"/>
        <v>809</v>
      </c>
      <c r="DY89" s="247"/>
      <c r="DZ89" s="247">
        <v>40</v>
      </c>
      <c r="EA89" s="247">
        <v>30</v>
      </c>
      <c r="EB89" s="247">
        <f t="shared" si="154"/>
        <v>849</v>
      </c>
      <c r="EC89" s="246">
        <v>20</v>
      </c>
      <c r="ED89" s="247">
        <f t="shared" si="186"/>
        <v>319</v>
      </c>
      <c r="EE89" s="247"/>
      <c r="EF89" s="247">
        <v>20</v>
      </c>
      <c r="EG89" s="247">
        <v>15</v>
      </c>
      <c r="EH89" s="247">
        <f t="shared" si="155"/>
        <v>339</v>
      </c>
      <c r="EI89" s="249">
        <v>40</v>
      </c>
      <c r="EJ89" s="247">
        <f t="shared" si="174"/>
        <v>145</v>
      </c>
      <c r="EK89" s="247"/>
      <c r="EL89" s="247">
        <v>10</v>
      </c>
      <c r="EM89" s="247">
        <v>15</v>
      </c>
      <c r="EN89" s="247">
        <f t="shared" si="156"/>
        <v>185</v>
      </c>
      <c r="EO89" s="246">
        <v>0</v>
      </c>
      <c r="EP89" s="247">
        <f t="shared" si="175"/>
        <v>6</v>
      </c>
      <c r="EQ89" s="247">
        <v>0</v>
      </c>
      <c r="ER89" s="247">
        <v>1</v>
      </c>
      <c r="ES89" s="247">
        <v>4</v>
      </c>
      <c r="ET89" s="247">
        <f t="shared" si="157"/>
        <v>6</v>
      </c>
      <c r="EU89" s="246">
        <f t="shared" si="158"/>
        <v>350</v>
      </c>
      <c r="EV89" s="247">
        <f t="shared" si="176"/>
        <v>4580</v>
      </c>
      <c r="EW89" s="247">
        <f t="shared" si="159"/>
        <v>0</v>
      </c>
      <c r="EX89" s="247">
        <f t="shared" si="160"/>
        <v>266</v>
      </c>
      <c r="EY89" s="247">
        <f t="shared" si="161"/>
        <v>254</v>
      </c>
      <c r="EZ89" s="247">
        <f t="shared" si="177"/>
        <v>5075</v>
      </c>
      <c r="FA89" s="104" t="s">
        <v>154</v>
      </c>
      <c r="FB89" s="250" t="s">
        <v>137</v>
      </c>
      <c r="FC89" s="235"/>
      <c r="FD89" s="235"/>
    </row>
    <row r="90" spans="1:160" x14ac:dyDescent="0.2">
      <c r="A90" s="250" t="s">
        <v>144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0"/>
      <c r="AF90" s="246"/>
      <c r="AG90" s="247"/>
      <c r="AH90" s="247"/>
      <c r="AI90" s="247"/>
      <c r="AJ90" s="248"/>
      <c r="AK90" s="249"/>
      <c r="AL90" s="247"/>
      <c r="AM90" s="247"/>
      <c r="AN90" s="247"/>
      <c r="AO90" s="310"/>
      <c r="AP90" s="246"/>
      <c r="AQ90" s="247"/>
      <c r="AR90" s="247"/>
      <c r="AS90" s="247"/>
      <c r="AT90" s="248"/>
      <c r="AU90" s="249"/>
      <c r="AV90" s="247"/>
      <c r="AW90" s="247"/>
      <c r="AX90" s="247"/>
      <c r="AY90" s="310"/>
      <c r="AZ90" s="246"/>
      <c r="BA90" s="247"/>
      <c r="BB90" s="247"/>
      <c r="BC90" s="247"/>
      <c r="BD90" s="248"/>
      <c r="BE90" s="249"/>
      <c r="BF90" s="247"/>
      <c r="BG90" s="247"/>
      <c r="BH90" s="247"/>
      <c r="BI90" s="310"/>
      <c r="BJ90" s="246"/>
      <c r="BK90" s="247"/>
      <c r="BL90" s="247"/>
      <c r="BM90" s="247"/>
      <c r="BN90" s="248"/>
      <c r="BO90" s="246">
        <v>35</v>
      </c>
      <c r="BP90" s="247">
        <f t="shared" si="162"/>
        <v>245</v>
      </c>
      <c r="BQ90" s="247"/>
      <c r="BR90" s="247">
        <v>15</v>
      </c>
      <c r="BS90" s="247">
        <v>15</v>
      </c>
      <c r="BT90" s="247">
        <f t="shared" si="145"/>
        <v>280</v>
      </c>
      <c r="BU90" s="246">
        <v>35</v>
      </c>
      <c r="BV90" s="247">
        <f t="shared" si="178"/>
        <v>244</v>
      </c>
      <c r="BW90" s="247"/>
      <c r="BX90" s="247">
        <v>5</v>
      </c>
      <c r="BY90" s="247">
        <v>10</v>
      </c>
      <c r="BZ90" s="247">
        <f t="shared" si="146"/>
        <v>279</v>
      </c>
      <c r="CA90" s="246">
        <v>70</v>
      </c>
      <c r="CB90" s="247">
        <f t="shared" si="179"/>
        <v>215</v>
      </c>
      <c r="CC90" s="247"/>
      <c r="CD90" s="247">
        <v>15</v>
      </c>
      <c r="CE90" s="247">
        <v>30</v>
      </c>
      <c r="CF90" s="247">
        <f t="shared" si="147"/>
        <v>285</v>
      </c>
      <c r="CG90" s="246">
        <v>50</v>
      </c>
      <c r="CH90" s="247">
        <f t="shared" si="180"/>
        <v>171</v>
      </c>
      <c r="CI90" s="247"/>
      <c r="CJ90" s="247">
        <v>20</v>
      </c>
      <c r="CK90" s="247">
        <v>20</v>
      </c>
      <c r="CL90" s="247">
        <f t="shared" si="148"/>
        <v>221</v>
      </c>
      <c r="CM90" s="246">
        <v>40</v>
      </c>
      <c r="CN90" s="247">
        <f t="shared" si="166"/>
        <v>129</v>
      </c>
      <c r="CO90" s="247"/>
      <c r="CP90" s="247">
        <v>10</v>
      </c>
      <c r="CQ90" s="247">
        <v>20</v>
      </c>
      <c r="CR90" s="247">
        <f t="shared" si="149"/>
        <v>169</v>
      </c>
      <c r="CS90" s="246">
        <v>50</v>
      </c>
      <c r="CT90" s="247">
        <f t="shared" si="181"/>
        <v>301</v>
      </c>
      <c r="CU90" s="247"/>
      <c r="CV90" s="247">
        <v>15</v>
      </c>
      <c r="CW90" s="247">
        <v>15</v>
      </c>
      <c r="CX90" s="247">
        <f t="shared" si="150"/>
        <v>351</v>
      </c>
      <c r="CY90" s="246">
        <v>90</v>
      </c>
      <c r="CZ90" s="247">
        <f t="shared" si="182"/>
        <v>397</v>
      </c>
      <c r="DA90" s="247"/>
      <c r="DB90" s="247">
        <v>30</v>
      </c>
      <c r="DC90" s="247">
        <v>20</v>
      </c>
      <c r="DD90" s="247">
        <f t="shared" si="151"/>
        <v>487</v>
      </c>
      <c r="DE90" s="246">
        <v>160</v>
      </c>
      <c r="DF90" s="247">
        <f t="shared" si="183"/>
        <v>1152</v>
      </c>
      <c r="DG90" s="247"/>
      <c r="DH90" s="247">
        <v>30</v>
      </c>
      <c r="DI90" s="247">
        <v>60</v>
      </c>
      <c r="DJ90" s="247">
        <f t="shared" si="152"/>
        <v>1312</v>
      </c>
      <c r="DK90" s="249"/>
      <c r="DL90" s="247">
        <f t="shared" si="170"/>
        <v>0</v>
      </c>
      <c r="DM90" s="247"/>
      <c r="DN90" s="247"/>
      <c r="DO90" s="247"/>
      <c r="DP90" s="374">
        <f t="shared" si="106"/>
        <v>0</v>
      </c>
      <c r="DQ90" s="246">
        <v>80</v>
      </c>
      <c r="DR90" s="247">
        <f t="shared" si="184"/>
        <v>477</v>
      </c>
      <c r="DS90" s="247"/>
      <c r="DT90" s="247">
        <v>35</v>
      </c>
      <c r="DU90" s="247">
        <v>20</v>
      </c>
      <c r="DV90" s="247">
        <f t="shared" si="153"/>
        <v>557</v>
      </c>
      <c r="DW90" s="246">
        <v>160</v>
      </c>
      <c r="DX90" s="247">
        <f t="shared" si="187"/>
        <v>779</v>
      </c>
      <c r="DY90" s="247"/>
      <c r="DZ90" s="247">
        <v>40</v>
      </c>
      <c r="EA90" s="247">
        <v>40</v>
      </c>
      <c r="EB90" s="247">
        <f t="shared" si="154"/>
        <v>939</v>
      </c>
      <c r="EC90" s="246">
        <v>70</v>
      </c>
      <c r="ED90" s="247">
        <f t="shared" si="186"/>
        <v>304</v>
      </c>
      <c r="EE90" s="247"/>
      <c r="EF90" s="247">
        <v>20</v>
      </c>
      <c r="EG90" s="247">
        <v>15</v>
      </c>
      <c r="EH90" s="247">
        <f t="shared" si="155"/>
        <v>374</v>
      </c>
      <c r="EI90" s="249">
        <v>35</v>
      </c>
      <c r="EJ90" s="247">
        <f t="shared" si="174"/>
        <v>160</v>
      </c>
      <c r="EK90" s="247"/>
      <c r="EL90" s="247">
        <v>10</v>
      </c>
      <c r="EM90" s="247">
        <v>15</v>
      </c>
      <c r="EN90" s="247">
        <f t="shared" si="156"/>
        <v>195</v>
      </c>
      <c r="EO90" s="246">
        <v>10</v>
      </c>
      <c r="EP90" s="247">
        <f t="shared" si="175"/>
        <v>1</v>
      </c>
      <c r="EQ90" s="247">
        <v>0</v>
      </c>
      <c r="ER90" s="247">
        <v>1</v>
      </c>
      <c r="ES90" s="247">
        <v>0</v>
      </c>
      <c r="ET90" s="247">
        <f t="shared" si="157"/>
        <v>11</v>
      </c>
      <c r="EU90" s="246">
        <f t="shared" si="158"/>
        <v>885</v>
      </c>
      <c r="EV90" s="247">
        <f t="shared" si="176"/>
        <v>4415</v>
      </c>
      <c r="EW90" s="247">
        <f t="shared" si="159"/>
        <v>0</v>
      </c>
      <c r="EX90" s="247">
        <f t="shared" si="160"/>
        <v>246</v>
      </c>
      <c r="EY90" s="247">
        <f t="shared" si="161"/>
        <v>280</v>
      </c>
      <c r="EZ90" s="247">
        <f t="shared" si="177"/>
        <v>5460</v>
      </c>
      <c r="FA90" s="104" t="s">
        <v>155</v>
      </c>
      <c r="FB90" s="250" t="s">
        <v>144</v>
      </c>
      <c r="FC90" s="235"/>
      <c r="FD90" s="235"/>
    </row>
    <row r="91" spans="1:160" x14ac:dyDescent="0.2">
      <c r="A91" s="250" t="s">
        <v>138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0"/>
      <c r="AF91" s="246"/>
      <c r="AG91" s="247"/>
      <c r="AH91" s="247"/>
      <c r="AI91" s="247"/>
      <c r="AJ91" s="248"/>
      <c r="AK91" s="249"/>
      <c r="AL91" s="247"/>
      <c r="AM91" s="247"/>
      <c r="AN91" s="247"/>
      <c r="AO91" s="310"/>
      <c r="AP91" s="246"/>
      <c r="AQ91" s="247"/>
      <c r="AR91" s="247"/>
      <c r="AS91" s="247"/>
      <c r="AT91" s="248"/>
      <c r="AU91" s="249"/>
      <c r="AV91" s="247"/>
      <c r="AW91" s="247"/>
      <c r="AX91" s="247"/>
      <c r="AY91" s="310"/>
      <c r="AZ91" s="246"/>
      <c r="BA91" s="247"/>
      <c r="BB91" s="247"/>
      <c r="BC91" s="247"/>
      <c r="BD91" s="248"/>
      <c r="BE91" s="249"/>
      <c r="BF91" s="247"/>
      <c r="BG91" s="247"/>
      <c r="BH91" s="247"/>
      <c r="BI91" s="310"/>
      <c r="BJ91" s="246"/>
      <c r="BK91" s="247"/>
      <c r="BL91" s="247"/>
      <c r="BM91" s="247"/>
      <c r="BN91" s="248"/>
      <c r="BO91" s="246">
        <v>20</v>
      </c>
      <c r="BP91" s="247">
        <f t="shared" si="162"/>
        <v>250</v>
      </c>
      <c r="BQ91" s="247"/>
      <c r="BR91" s="247">
        <v>15</v>
      </c>
      <c r="BS91" s="247">
        <v>10</v>
      </c>
      <c r="BT91" s="247">
        <f t="shared" si="145"/>
        <v>270</v>
      </c>
      <c r="BU91" s="246">
        <v>15</v>
      </c>
      <c r="BV91" s="247">
        <f t="shared" si="178"/>
        <v>254</v>
      </c>
      <c r="BW91" s="247"/>
      <c r="BX91" s="247">
        <v>15</v>
      </c>
      <c r="BY91" s="247">
        <v>10</v>
      </c>
      <c r="BZ91" s="247">
        <f t="shared" si="146"/>
        <v>269</v>
      </c>
      <c r="CA91" s="246">
        <v>35</v>
      </c>
      <c r="CB91" s="247">
        <f t="shared" si="179"/>
        <v>230</v>
      </c>
      <c r="CC91" s="247"/>
      <c r="CD91" s="247">
        <v>25</v>
      </c>
      <c r="CE91" s="247">
        <v>30</v>
      </c>
      <c r="CF91" s="247">
        <f t="shared" si="147"/>
        <v>265</v>
      </c>
      <c r="CG91" s="246">
        <v>20</v>
      </c>
      <c r="CH91" s="247">
        <f t="shared" si="180"/>
        <v>181</v>
      </c>
      <c r="CI91" s="247"/>
      <c r="CJ91" s="247">
        <v>20</v>
      </c>
      <c r="CK91" s="247">
        <v>15</v>
      </c>
      <c r="CL91" s="247">
        <f t="shared" si="148"/>
        <v>201</v>
      </c>
      <c r="CM91" s="249">
        <v>20</v>
      </c>
      <c r="CN91" s="247">
        <f t="shared" si="166"/>
        <v>139</v>
      </c>
      <c r="CO91" s="247"/>
      <c r="CP91" s="247">
        <v>10</v>
      </c>
      <c r="CQ91" s="247">
        <v>20</v>
      </c>
      <c r="CR91" s="247">
        <f t="shared" si="149"/>
        <v>159</v>
      </c>
      <c r="CS91" s="246">
        <v>15</v>
      </c>
      <c r="CT91" s="247">
        <f t="shared" si="181"/>
        <v>321</v>
      </c>
      <c r="CU91" s="247"/>
      <c r="CV91" s="247">
        <v>15</v>
      </c>
      <c r="CW91" s="247">
        <v>10</v>
      </c>
      <c r="CX91" s="247">
        <f t="shared" si="150"/>
        <v>336</v>
      </c>
      <c r="CY91" s="246">
        <v>25</v>
      </c>
      <c r="CZ91" s="247">
        <f t="shared" si="182"/>
        <v>437</v>
      </c>
      <c r="DA91" s="247"/>
      <c r="DB91" s="247">
        <v>30</v>
      </c>
      <c r="DC91" s="247">
        <v>20</v>
      </c>
      <c r="DD91" s="247">
        <f t="shared" si="151"/>
        <v>462</v>
      </c>
      <c r="DE91" s="246">
        <v>80</v>
      </c>
      <c r="DF91" s="247">
        <f t="shared" si="183"/>
        <v>1217</v>
      </c>
      <c r="DG91" s="247"/>
      <c r="DH91" s="247">
        <v>35</v>
      </c>
      <c r="DI91" s="247">
        <v>60</v>
      </c>
      <c r="DJ91" s="247">
        <f t="shared" si="152"/>
        <v>1297</v>
      </c>
      <c r="DK91" s="249"/>
      <c r="DL91" s="247">
        <f t="shared" si="170"/>
        <v>0</v>
      </c>
      <c r="DM91" s="247"/>
      <c r="DN91" s="247"/>
      <c r="DO91" s="247"/>
      <c r="DP91" s="374">
        <f t="shared" si="106"/>
        <v>0</v>
      </c>
      <c r="DQ91" s="246">
        <v>20</v>
      </c>
      <c r="DR91" s="247">
        <f t="shared" si="184"/>
        <v>507</v>
      </c>
      <c r="DS91" s="247"/>
      <c r="DT91" s="247">
        <v>30</v>
      </c>
      <c r="DU91" s="247">
        <v>15</v>
      </c>
      <c r="DV91" s="247">
        <f t="shared" si="153"/>
        <v>527</v>
      </c>
      <c r="DW91" s="246">
        <v>40</v>
      </c>
      <c r="DX91" s="247">
        <f t="shared" si="187"/>
        <v>859</v>
      </c>
      <c r="DY91" s="247"/>
      <c r="DZ91" s="247">
        <v>40</v>
      </c>
      <c r="EA91" s="247">
        <v>30</v>
      </c>
      <c r="EB91" s="247">
        <f t="shared" si="154"/>
        <v>899</v>
      </c>
      <c r="EC91" s="246">
        <v>20</v>
      </c>
      <c r="ED91" s="247">
        <f t="shared" si="186"/>
        <v>339</v>
      </c>
      <c r="EE91" s="247"/>
      <c r="EF91" s="247">
        <v>20</v>
      </c>
      <c r="EG91" s="247">
        <v>15</v>
      </c>
      <c r="EH91" s="247">
        <f t="shared" si="155"/>
        <v>359</v>
      </c>
      <c r="EI91" s="249">
        <v>40</v>
      </c>
      <c r="EJ91" s="247">
        <f t="shared" si="174"/>
        <v>170</v>
      </c>
      <c r="EK91" s="247"/>
      <c r="EL91" s="247">
        <v>10</v>
      </c>
      <c r="EM91" s="247">
        <v>15</v>
      </c>
      <c r="EN91" s="247">
        <f t="shared" si="156"/>
        <v>210</v>
      </c>
      <c r="EO91" s="246">
        <v>0</v>
      </c>
      <c r="EP91" s="247">
        <f t="shared" si="175"/>
        <v>10</v>
      </c>
      <c r="EQ91" s="247">
        <v>0</v>
      </c>
      <c r="ER91" s="247">
        <v>1</v>
      </c>
      <c r="ES91" s="247">
        <v>8</v>
      </c>
      <c r="ET91" s="247">
        <f t="shared" si="157"/>
        <v>10</v>
      </c>
      <c r="EU91" s="246">
        <f t="shared" si="158"/>
        <v>350</v>
      </c>
      <c r="EV91" s="247">
        <f t="shared" si="176"/>
        <v>4744</v>
      </c>
      <c r="EW91" s="247">
        <f t="shared" si="159"/>
        <v>0</v>
      </c>
      <c r="EX91" s="247">
        <f t="shared" si="160"/>
        <v>266</v>
      </c>
      <c r="EY91" s="247">
        <f t="shared" si="161"/>
        <v>258</v>
      </c>
      <c r="EZ91" s="247">
        <f t="shared" si="177"/>
        <v>5264</v>
      </c>
      <c r="FA91" s="104" t="s">
        <v>156</v>
      </c>
      <c r="FB91" s="250" t="s">
        <v>138</v>
      </c>
      <c r="FC91" s="235"/>
      <c r="FD91" s="235"/>
    </row>
    <row r="92" spans="1:160" x14ac:dyDescent="0.2">
      <c r="A92" s="250" t="s">
        <v>145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0"/>
      <c r="AF92" s="246"/>
      <c r="AG92" s="247"/>
      <c r="AH92" s="247"/>
      <c r="AI92" s="247"/>
      <c r="AJ92" s="248"/>
      <c r="AK92" s="249"/>
      <c r="AL92" s="247"/>
      <c r="AM92" s="247"/>
      <c r="AN92" s="247"/>
      <c r="AO92" s="310"/>
      <c r="AP92" s="246"/>
      <c r="AQ92" s="247"/>
      <c r="AR92" s="247"/>
      <c r="AS92" s="247"/>
      <c r="AT92" s="248"/>
      <c r="AU92" s="249"/>
      <c r="AV92" s="247"/>
      <c r="AW92" s="247"/>
      <c r="AX92" s="247"/>
      <c r="AY92" s="310"/>
      <c r="AZ92" s="246"/>
      <c r="BA92" s="247"/>
      <c r="BB92" s="247"/>
      <c r="BC92" s="247"/>
      <c r="BD92" s="248"/>
      <c r="BE92" s="249"/>
      <c r="BF92" s="247"/>
      <c r="BG92" s="247"/>
      <c r="BH92" s="247"/>
      <c r="BI92" s="310"/>
      <c r="BJ92" s="246"/>
      <c r="BK92" s="247"/>
      <c r="BL92" s="247"/>
      <c r="BM92" s="247"/>
      <c r="BN92" s="248"/>
      <c r="BO92" s="246">
        <v>35</v>
      </c>
      <c r="BP92" s="247">
        <f t="shared" si="162"/>
        <v>245</v>
      </c>
      <c r="BQ92" s="247"/>
      <c r="BR92" s="247">
        <v>15</v>
      </c>
      <c r="BS92" s="247">
        <v>15</v>
      </c>
      <c r="BT92" s="247">
        <f t="shared" si="145"/>
        <v>280</v>
      </c>
      <c r="BU92" s="246">
        <v>35</v>
      </c>
      <c r="BV92" s="247">
        <f t="shared" si="178"/>
        <v>254</v>
      </c>
      <c r="BW92" s="247"/>
      <c r="BX92" s="247">
        <v>5</v>
      </c>
      <c r="BY92" s="247">
        <v>10</v>
      </c>
      <c r="BZ92" s="247">
        <f t="shared" si="146"/>
        <v>289</v>
      </c>
      <c r="CA92" s="246">
        <v>70</v>
      </c>
      <c r="CB92" s="247">
        <f t="shared" si="179"/>
        <v>220</v>
      </c>
      <c r="CC92" s="247"/>
      <c r="CD92" s="247">
        <v>15</v>
      </c>
      <c r="CE92" s="247">
        <v>35</v>
      </c>
      <c r="CF92" s="247">
        <f t="shared" si="147"/>
        <v>290</v>
      </c>
      <c r="CG92" s="246">
        <v>50</v>
      </c>
      <c r="CH92" s="247">
        <f t="shared" si="180"/>
        <v>166</v>
      </c>
      <c r="CI92" s="247"/>
      <c r="CJ92" s="247">
        <v>20</v>
      </c>
      <c r="CK92" s="247">
        <v>20</v>
      </c>
      <c r="CL92" s="247">
        <f t="shared" si="148"/>
        <v>216</v>
      </c>
      <c r="CM92" s="246">
        <v>40</v>
      </c>
      <c r="CN92" s="247">
        <f t="shared" si="166"/>
        <v>129</v>
      </c>
      <c r="CO92" s="247"/>
      <c r="CP92" s="247">
        <v>10</v>
      </c>
      <c r="CQ92" s="247">
        <v>20</v>
      </c>
      <c r="CR92" s="247">
        <f t="shared" si="149"/>
        <v>169</v>
      </c>
      <c r="CS92" s="246">
        <v>50</v>
      </c>
      <c r="CT92" s="247">
        <f t="shared" si="181"/>
        <v>311</v>
      </c>
      <c r="CU92" s="247"/>
      <c r="CV92" s="247">
        <v>15</v>
      </c>
      <c r="CW92" s="247">
        <v>15</v>
      </c>
      <c r="CX92" s="247">
        <f t="shared" si="150"/>
        <v>361</v>
      </c>
      <c r="CY92" s="246">
        <v>90</v>
      </c>
      <c r="CZ92" s="247">
        <f t="shared" si="182"/>
        <v>412</v>
      </c>
      <c r="DA92" s="247"/>
      <c r="DB92" s="247">
        <v>30</v>
      </c>
      <c r="DC92" s="247">
        <v>20</v>
      </c>
      <c r="DD92" s="247">
        <f t="shared" si="151"/>
        <v>502</v>
      </c>
      <c r="DE92" s="246">
        <v>160</v>
      </c>
      <c r="DF92" s="247">
        <f t="shared" si="183"/>
        <v>1207</v>
      </c>
      <c r="DG92" s="247"/>
      <c r="DH92" s="247">
        <v>30</v>
      </c>
      <c r="DI92" s="247">
        <v>60</v>
      </c>
      <c r="DJ92" s="247">
        <f t="shared" si="152"/>
        <v>1367</v>
      </c>
      <c r="DK92" s="249"/>
      <c r="DL92" s="247">
        <f t="shared" si="170"/>
        <v>0</v>
      </c>
      <c r="DM92" s="247"/>
      <c r="DN92" s="247"/>
      <c r="DO92" s="247"/>
      <c r="DP92" s="374">
        <f t="shared" si="106"/>
        <v>0</v>
      </c>
      <c r="DQ92" s="246">
        <v>80</v>
      </c>
      <c r="DR92" s="247">
        <f t="shared" si="184"/>
        <v>477</v>
      </c>
      <c r="DS92" s="247"/>
      <c r="DT92" s="247">
        <v>35</v>
      </c>
      <c r="DU92" s="247">
        <v>20</v>
      </c>
      <c r="DV92" s="247">
        <f t="shared" si="153"/>
        <v>557</v>
      </c>
      <c r="DW92" s="246">
        <v>160</v>
      </c>
      <c r="DX92" s="247">
        <f t="shared" si="187"/>
        <v>829</v>
      </c>
      <c r="DY92" s="247"/>
      <c r="DZ92" s="247">
        <v>40</v>
      </c>
      <c r="EA92" s="247">
        <v>40</v>
      </c>
      <c r="EB92" s="247">
        <f t="shared" si="154"/>
        <v>989</v>
      </c>
      <c r="EC92" s="246">
        <v>70</v>
      </c>
      <c r="ED92" s="247">
        <f t="shared" si="186"/>
        <v>324</v>
      </c>
      <c r="EE92" s="247"/>
      <c r="EF92" s="247">
        <v>20</v>
      </c>
      <c r="EG92" s="247">
        <v>15</v>
      </c>
      <c r="EH92" s="247">
        <f t="shared" si="155"/>
        <v>394</v>
      </c>
      <c r="EI92" s="249">
        <v>35</v>
      </c>
      <c r="EJ92" s="247">
        <f t="shared" si="174"/>
        <v>185</v>
      </c>
      <c r="EK92" s="247"/>
      <c r="EL92" s="247">
        <v>10</v>
      </c>
      <c r="EM92" s="247">
        <v>15</v>
      </c>
      <c r="EN92" s="247">
        <f t="shared" si="156"/>
        <v>220</v>
      </c>
      <c r="EO92" s="246">
        <v>10</v>
      </c>
      <c r="EP92" s="247">
        <f t="shared" si="175"/>
        <v>1</v>
      </c>
      <c r="EQ92" s="247">
        <v>0</v>
      </c>
      <c r="ER92" s="247">
        <v>1</v>
      </c>
      <c r="ES92" s="247">
        <v>0</v>
      </c>
      <c r="ET92" s="247">
        <f t="shared" si="157"/>
        <v>11</v>
      </c>
      <c r="EU92" s="246">
        <f t="shared" si="158"/>
        <v>885</v>
      </c>
      <c r="EV92" s="247">
        <f t="shared" si="176"/>
        <v>4575</v>
      </c>
      <c r="EW92" s="247">
        <f t="shared" si="159"/>
        <v>0</v>
      </c>
      <c r="EX92" s="247">
        <f t="shared" si="160"/>
        <v>246</v>
      </c>
      <c r="EY92" s="247">
        <f t="shared" si="161"/>
        <v>285</v>
      </c>
      <c r="EZ92" s="247">
        <f t="shared" si="177"/>
        <v>5645</v>
      </c>
      <c r="FA92" s="104" t="s">
        <v>157</v>
      </c>
      <c r="FB92" s="250" t="s">
        <v>145</v>
      </c>
      <c r="FC92" s="235"/>
      <c r="FD92" s="235"/>
    </row>
    <row r="93" spans="1:160" x14ac:dyDescent="0.2">
      <c r="A93" s="250" t="s">
        <v>139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0"/>
      <c r="AF93" s="246"/>
      <c r="AG93" s="247"/>
      <c r="AH93" s="247"/>
      <c r="AI93" s="247"/>
      <c r="AJ93" s="248"/>
      <c r="AK93" s="249"/>
      <c r="AL93" s="247"/>
      <c r="AM93" s="247"/>
      <c r="AN93" s="247"/>
      <c r="AO93" s="310"/>
      <c r="AP93" s="246"/>
      <c r="AQ93" s="247"/>
      <c r="AR93" s="247"/>
      <c r="AS93" s="247"/>
      <c r="AT93" s="248"/>
      <c r="AU93" s="249"/>
      <c r="AV93" s="247"/>
      <c r="AW93" s="247"/>
      <c r="AX93" s="247"/>
      <c r="AY93" s="310"/>
      <c r="AZ93" s="246"/>
      <c r="BA93" s="247"/>
      <c r="BB93" s="247"/>
      <c r="BC93" s="247"/>
      <c r="BD93" s="248"/>
      <c r="BE93" s="249"/>
      <c r="BF93" s="247"/>
      <c r="BG93" s="247"/>
      <c r="BH93" s="247"/>
      <c r="BI93" s="310"/>
      <c r="BJ93" s="246"/>
      <c r="BK93" s="247"/>
      <c r="BL93" s="247"/>
      <c r="BM93" s="247"/>
      <c r="BN93" s="248"/>
      <c r="BO93" s="246">
        <v>20</v>
      </c>
      <c r="BP93" s="247">
        <f t="shared" si="162"/>
        <v>250</v>
      </c>
      <c r="BQ93" s="247"/>
      <c r="BR93" s="247">
        <v>15</v>
      </c>
      <c r="BS93" s="247">
        <v>10</v>
      </c>
      <c r="BT93" s="247">
        <f t="shared" si="145"/>
        <v>270</v>
      </c>
      <c r="BU93" s="246">
        <v>15</v>
      </c>
      <c r="BV93" s="247">
        <f t="shared" si="178"/>
        <v>264</v>
      </c>
      <c r="BW93" s="247"/>
      <c r="BX93" s="247">
        <v>15</v>
      </c>
      <c r="BY93" s="247">
        <v>10</v>
      </c>
      <c r="BZ93" s="247">
        <f t="shared" si="146"/>
        <v>279</v>
      </c>
      <c r="CA93" s="246">
        <v>35</v>
      </c>
      <c r="CB93" s="247">
        <f t="shared" si="179"/>
        <v>230</v>
      </c>
      <c r="CC93" s="247"/>
      <c r="CD93" s="247">
        <v>25</v>
      </c>
      <c r="CE93" s="247">
        <v>35</v>
      </c>
      <c r="CF93" s="247">
        <f t="shared" si="147"/>
        <v>265</v>
      </c>
      <c r="CG93" s="246">
        <v>20</v>
      </c>
      <c r="CH93" s="247">
        <f t="shared" si="180"/>
        <v>176</v>
      </c>
      <c r="CI93" s="247"/>
      <c r="CJ93" s="247">
        <v>20</v>
      </c>
      <c r="CK93" s="247">
        <v>15</v>
      </c>
      <c r="CL93" s="247">
        <f t="shared" si="148"/>
        <v>196</v>
      </c>
      <c r="CM93" s="249">
        <v>20</v>
      </c>
      <c r="CN93" s="247">
        <f t="shared" si="166"/>
        <v>139</v>
      </c>
      <c r="CO93" s="247"/>
      <c r="CP93" s="247">
        <v>10</v>
      </c>
      <c r="CQ93" s="247">
        <v>20</v>
      </c>
      <c r="CR93" s="247">
        <f t="shared" si="149"/>
        <v>159</v>
      </c>
      <c r="CS93" s="246">
        <v>15</v>
      </c>
      <c r="CT93" s="247">
        <f t="shared" si="181"/>
        <v>331</v>
      </c>
      <c r="CU93" s="247"/>
      <c r="CV93" s="247">
        <v>15</v>
      </c>
      <c r="CW93" s="247">
        <v>10</v>
      </c>
      <c r="CX93" s="247">
        <f t="shared" si="150"/>
        <v>346</v>
      </c>
      <c r="CY93" s="246">
        <v>25</v>
      </c>
      <c r="CZ93" s="247">
        <f t="shared" si="182"/>
        <v>452</v>
      </c>
      <c r="DA93" s="247"/>
      <c r="DB93" s="247">
        <v>30</v>
      </c>
      <c r="DC93" s="247">
        <v>20</v>
      </c>
      <c r="DD93" s="247">
        <f t="shared" si="151"/>
        <v>477</v>
      </c>
      <c r="DE93" s="246">
        <v>80</v>
      </c>
      <c r="DF93" s="247">
        <f t="shared" si="183"/>
        <v>1272</v>
      </c>
      <c r="DG93" s="247"/>
      <c r="DH93" s="247">
        <v>35</v>
      </c>
      <c r="DI93" s="247">
        <v>60</v>
      </c>
      <c r="DJ93" s="247">
        <f t="shared" si="152"/>
        <v>1352</v>
      </c>
      <c r="DK93" s="249"/>
      <c r="DL93" s="247">
        <f t="shared" si="170"/>
        <v>0</v>
      </c>
      <c r="DM93" s="247"/>
      <c r="DN93" s="247"/>
      <c r="DO93" s="247"/>
      <c r="DP93" s="374">
        <f t="shared" si="106"/>
        <v>0</v>
      </c>
      <c r="DQ93" s="246">
        <v>20</v>
      </c>
      <c r="DR93" s="247">
        <f t="shared" si="184"/>
        <v>507</v>
      </c>
      <c r="DS93" s="247"/>
      <c r="DT93" s="247">
        <v>30</v>
      </c>
      <c r="DU93" s="247">
        <v>15</v>
      </c>
      <c r="DV93" s="247">
        <f t="shared" si="153"/>
        <v>527</v>
      </c>
      <c r="DW93" s="246">
        <v>40</v>
      </c>
      <c r="DX93" s="247">
        <f t="shared" si="187"/>
        <v>909</v>
      </c>
      <c r="DY93" s="247"/>
      <c r="DZ93" s="247">
        <v>40</v>
      </c>
      <c r="EA93" s="247">
        <v>30</v>
      </c>
      <c r="EB93" s="247">
        <f t="shared" si="154"/>
        <v>949</v>
      </c>
      <c r="EC93" s="246">
        <v>20</v>
      </c>
      <c r="ED93" s="247">
        <f t="shared" si="186"/>
        <v>359</v>
      </c>
      <c r="EE93" s="247"/>
      <c r="EF93" s="247">
        <v>20</v>
      </c>
      <c r="EG93" s="247">
        <v>15</v>
      </c>
      <c r="EH93" s="247">
        <f t="shared" si="155"/>
        <v>379</v>
      </c>
      <c r="EI93" s="249">
        <v>40</v>
      </c>
      <c r="EJ93" s="247">
        <f t="shared" si="174"/>
        <v>195</v>
      </c>
      <c r="EK93" s="247"/>
      <c r="EL93" s="247">
        <v>10</v>
      </c>
      <c r="EM93" s="247">
        <v>15</v>
      </c>
      <c r="EN93" s="247">
        <f t="shared" si="156"/>
        <v>235</v>
      </c>
      <c r="EO93" s="246">
        <v>0</v>
      </c>
      <c r="EP93" s="247">
        <f t="shared" si="175"/>
        <v>10</v>
      </c>
      <c r="EQ93" s="247">
        <v>0</v>
      </c>
      <c r="ER93" s="247">
        <v>1</v>
      </c>
      <c r="ES93" s="247">
        <v>8</v>
      </c>
      <c r="ET93" s="247">
        <f t="shared" si="157"/>
        <v>10</v>
      </c>
      <c r="EU93" s="246">
        <f t="shared" si="158"/>
        <v>350</v>
      </c>
      <c r="EV93" s="247">
        <f t="shared" si="176"/>
        <v>4899</v>
      </c>
      <c r="EW93" s="247">
        <f t="shared" si="159"/>
        <v>0</v>
      </c>
      <c r="EX93" s="247">
        <f t="shared" si="160"/>
        <v>266</v>
      </c>
      <c r="EY93" s="247">
        <f t="shared" si="161"/>
        <v>263</v>
      </c>
      <c r="EZ93" s="247">
        <f t="shared" si="177"/>
        <v>5444</v>
      </c>
      <c r="FA93" s="104" t="s">
        <v>158</v>
      </c>
      <c r="FB93" s="250" t="s">
        <v>139</v>
      </c>
      <c r="FC93" s="235"/>
      <c r="FD93" s="235"/>
    </row>
    <row r="94" spans="1:160" x14ac:dyDescent="0.2">
      <c r="A94" s="250" t="s">
        <v>146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0"/>
      <c r="AF94" s="246"/>
      <c r="AG94" s="247"/>
      <c r="AH94" s="247"/>
      <c r="AI94" s="247"/>
      <c r="AJ94" s="248"/>
      <c r="AK94" s="249"/>
      <c r="AL94" s="247"/>
      <c r="AM94" s="247"/>
      <c r="AN94" s="247"/>
      <c r="AO94" s="310"/>
      <c r="AP94" s="246"/>
      <c r="AQ94" s="247"/>
      <c r="AR94" s="247"/>
      <c r="AS94" s="247"/>
      <c r="AT94" s="248"/>
      <c r="AU94" s="249"/>
      <c r="AV94" s="247"/>
      <c r="AW94" s="247"/>
      <c r="AX94" s="247"/>
      <c r="AY94" s="310"/>
      <c r="AZ94" s="246"/>
      <c r="BA94" s="247"/>
      <c r="BB94" s="247"/>
      <c r="BC94" s="247"/>
      <c r="BD94" s="248"/>
      <c r="BE94" s="249"/>
      <c r="BF94" s="247"/>
      <c r="BG94" s="247"/>
      <c r="BH94" s="247"/>
      <c r="BI94" s="310"/>
      <c r="BJ94" s="246"/>
      <c r="BK94" s="247"/>
      <c r="BL94" s="247"/>
      <c r="BM94" s="247"/>
      <c r="BN94" s="248"/>
      <c r="BO94" s="246">
        <v>35</v>
      </c>
      <c r="BP94" s="247">
        <f t="shared" si="162"/>
        <v>245</v>
      </c>
      <c r="BQ94" s="247"/>
      <c r="BR94" s="247">
        <v>15</v>
      </c>
      <c r="BS94" s="247">
        <v>15</v>
      </c>
      <c r="BT94" s="247">
        <f t="shared" si="145"/>
        <v>280</v>
      </c>
      <c r="BU94" s="246">
        <v>35</v>
      </c>
      <c r="BV94" s="247">
        <f t="shared" si="178"/>
        <v>264</v>
      </c>
      <c r="BW94" s="247"/>
      <c r="BX94" s="247">
        <v>5</v>
      </c>
      <c r="BY94" s="247">
        <v>10</v>
      </c>
      <c r="BZ94" s="247">
        <f t="shared" si="146"/>
        <v>299</v>
      </c>
      <c r="CA94" s="246">
        <v>70</v>
      </c>
      <c r="CB94" s="247">
        <f t="shared" si="179"/>
        <v>215</v>
      </c>
      <c r="CC94" s="247"/>
      <c r="CD94" s="247">
        <v>15</v>
      </c>
      <c r="CE94" s="247">
        <v>35</v>
      </c>
      <c r="CF94" s="247">
        <f t="shared" si="147"/>
        <v>285</v>
      </c>
      <c r="CG94" s="246">
        <v>50</v>
      </c>
      <c r="CH94" s="247">
        <f t="shared" si="180"/>
        <v>161</v>
      </c>
      <c r="CI94" s="247"/>
      <c r="CJ94" s="247">
        <v>20</v>
      </c>
      <c r="CK94" s="247">
        <v>20</v>
      </c>
      <c r="CL94" s="247">
        <f t="shared" si="148"/>
        <v>211</v>
      </c>
      <c r="CM94" s="246">
        <v>40</v>
      </c>
      <c r="CN94" s="247">
        <f t="shared" si="166"/>
        <v>129</v>
      </c>
      <c r="CO94" s="247"/>
      <c r="CP94" s="247">
        <v>10</v>
      </c>
      <c r="CQ94" s="247">
        <v>20</v>
      </c>
      <c r="CR94" s="247">
        <f t="shared" si="149"/>
        <v>169</v>
      </c>
      <c r="CS94" s="246">
        <v>50</v>
      </c>
      <c r="CT94" s="247">
        <f t="shared" si="181"/>
        <v>321</v>
      </c>
      <c r="CU94" s="247"/>
      <c r="CV94" s="247">
        <v>15</v>
      </c>
      <c r="CW94" s="247">
        <v>15</v>
      </c>
      <c r="CX94" s="247">
        <f t="shared" si="150"/>
        <v>371</v>
      </c>
      <c r="CY94" s="246">
        <v>90</v>
      </c>
      <c r="CZ94" s="247">
        <f t="shared" si="182"/>
        <v>427</v>
      </c>
      <c r="DA94" s="247"/>
      <c r="DB94" s="247">
        <v>30</v>
      </c>
      <c r="DC94" s="247">
        <v>20</v>
      </c>
      <c r="DD94" s="247">
        <f t="shared" si="151"/>
        <v>517</v>
      </c>
      <c r="DE94" s="246">
        <v>160</v>
      </c>
      <c r="DF94" s="247">
        <f t="shared" si="183"/>
        <v>1262</v>
      </c>
      <c r="DG94" s="247"/>
      <c r="DH94" s="247">
        <v>30</v>
      </c>
      <c r="DI94" s="247">
        <v>60</v>
      </c>
      <c r="DJ94" s="247">
        <f t="shared" si="152"/>
        <v>1422</v>
      </c>
      <c r="DK94" s="249"/>
      <c r="DL94" s="247">
        <f t="shared" si="170"/>
        <v>0</v>
      </c>
      <c r="DM94" s="247"/>
      <c r="DN94" s="247"/>
      <c r="DO94" s="247"/>
      <c r="DP94" s="374">
        <f t="shared" si="106"/>
        <v>0</v>
      </c>
      <c r="DQ94" s="246">
        <v>80</v>
      </c>
      <c r="DR94" s="247">
        <f t="shared" si="184"/>
        <v>477</v>
      </c>
      <c r="DS94" s="247"/>
      <c r="DT94" s="247">
        <v>35</v>
      </c>
      <c r="DU94" s="247">
        <v>20</v>
      </c>
      <c r="DV94" s="247">
        <f t="shared" si="153"/>
        <v>557</v>
      </c>
      <c r="DW94" s="246">
        <v>160</v>
      </c>
      <c r="DX94" s="247">
        <f t="shared" si="187"/>
        <v>879</v>
      </c>
      <c r="DY94" s="247"/>
      <c r="DZ94" s="247">
        <v>40</v>
      </c>
      <c r="EA94" s="247">
        <v>40</v>
      </c>
      <c r="EB94" s="247">
        <f t="shared" si="154"/>
        <v>1039</v>
      </c>
      <c r="EC94" s="246">
        <v>70</v>
      </c>
      <c r="ED94" s="247">
        <f t="shared" si="186"/>
        <v>344</v>
      </c>
      <c r="EE94" s="247"/>
      <c r="EF94" s="247">
        <v>20</v>
      </c>
      <c r="EG94" s="247">
        <v>15</v>
      </c>
      <c r="EH94" s="247">
        <f t="shared" si="155"/>
        <v>414</v>
      </c>
      <c r="EI94" s="246">
        <v>35</v>
      </c>
      <c r="EJ94" s="247">
        <f t="shared" si="174"/>
        <v>210</v>
      </c>
      <c r="EK94" s="247"/>
      <c r="EL94" s="247">
        <v>10</v>
      </c>
      <c r="EM94" s="247">
        <v>15</v>
      </c>
      <c r="EN94" s="247">
        <f t="shared" si="156"/>
        <v>245</v>
      </c>
      <c r="EO94" s="246">
        <v>10</v>
      </c>
      <c r="EP94" s="247">
        <f t="shared" si="175"/>
        <v>1</v>
      </c>
      <c r="EQ94" s="247">
        <v>0</v>
      </c>
      <c r="ER94" s="247">
        <v>1</v>
      </c>
      <c r="ES94" s="247">
        <v>0</v>
      </c>
      <c r="ET94" s="247">
        <f t="shared" si="157"/>
        <v>11</v>
      </c>
      <c r="EU94" s="246">
        <f t="shared" si="158"/>
        <v>885</v>
      </c>
      <c r="EV94" s="247">
        <f t="shared" si="176"/>
        <v>4725</v>
      </c>
      <c r="EW94" s="247">
        <f t="shared" si="159"/>
        <v>0</v>
      </c>
      <c r="EX94" s="247">
        <f t="shared" si="160"/>
        <v>246</v>
      </c>
      <c r="EY94" s="247">
        <f t="shared" si="161"/>
        <v>285</v>
      </c>
      <c r="EZ94" s="247">
        <f t="shared" si="177"/>
        <v>5820</v>
      </c>
      <c r="FA94" s="104" t="s">
        <v>159</v>
      </c>
      <c r="FB94" s="250" t="s">
        <v>146</v>
      </c>
      <c r="FC94" s="235"/>
      <c r="FD94" s="235"/>
    </row>
    <row r="95" spans="1:160" x14ac:dyDescent="0.2">
      <c r="A95" s="250" t="s">
        <v>140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0"/>
      <c r="AF95" s="246"/>
      <c r="AG95" s="247"/>
      <c r="AH95" s="247"/>
      <c r="AI95" s="247"/>
      <c r="AJ95" s="248"/>
      <c r="AK95" s="249"/>
      <c r="AL95" s="247"/>
      <c r="AM95" s="247"/>
      <c r="AN95" s="247"/>
      <c r="AO95" s="310"/>
      <c r="AP95" s="246"/>
      <c r="AQ95" s="247"/>
      <c r="AR95" s="247"/>
      <c r="AS95" s="247"/>
      <c r="AT95" s="248"/>
      <c r="AU95" s="249"/>
      <c r="AV95" s="247"/>
      <c r="AW95" s="247"/>
      <c r="AX95" s="247"/>
      <c r="AY95" s="310"/>
      <c r="AZ95" s="246"/>
      <c r="BA95" s="247"/>
      <c r="BB95" s="247"/>
      <c r="BC95" s="247"/>
      <c r="BD95" s="248"/>
      <c r="BE95" s="249"/>
      <c r="BF95" s="247"/>
      <c r="BG95" s="247"/>
      <c r="BH95" s="247"/>
      <c r="BI95" s="310"/>
      <c r="BJ95" s="246"/>
      <c r="BK95" s="247"/>
      <c r="BL95" s="247"/>
      <c r="BM95" s="247"/>
      <c r="BN95" s="248"/>
      <c r="BO95" s="246">
        <v>20</v>
      </c>
      <c r="BP95" s="247">
        <f t="shared" si="162"/>
        <v>250</v>
      </c>
      <c r="BQ95" s="247"/>
      <c r="BR95" s="247">
        <v>15</v>
      </c>
      <c r="BS95" s="247">
        <v>10</v>
      </c>
      <c r="BT95" s="247">
        <f t="shared" si="145"/>
        <v>270</v>
      </c>
      <c r="BU95" s="246">
        <v>15</v>
      </c>
      <c r="BV95" s="247">
        <f t="shared" si="178"/>
        <v>274</v>
      </c>
      <c r="BW95" s="247"/>
      <c r="BX95" s="247">
        <v>15</v>
      </c>
      <c r="BY95" s="247">
        <v>10</v>
      </c>
      <c r="BZ95" s="247">
        <f t="shared" si="146"/>
        <v>289</v>
      </c>
      <c r="CA95" s="246">
        <v>35</v>
      </c>
      <c r="CB95" s="247">
        <f t="shared" si="179"/>
        <v>225</v>
      </c>
      <c r="CC95" s="247"/>
      <c r="CD95" s="247">
        <v>25</v>
      </c>
      <c r="CE95" s="247">
        <v>35</v>
      </c>
      <c r="CF95" s="247">
        <f t="shared" si="147"/>
        <v>260</v>
      </c>
      <c r="CG95" s="246">
        <v>20</v>
      </c>
      <c r="CH95" s="247">
        <f t="shared" si="180"/>
        <v>171</v>
      </c>
      <c r="CI95" s="247"/>
      <c r="CJ95" s="247">
        <v>20</v>
      </c>
      <c r="CK95" s="247">
        <v>15</v>
      </c>
      <c r="CL95" s="247">
        <f t="shared" si="148"/>
        <v>191</v>
      </c>
      <c r="CM95" s="249">
        <v>20</v>
      </c>
      <c r="CN95" s="247">
        <f t="shared" si="166"/>
        <v>139</v>
      </c>
      <c r="CO95" s="247"/>
      <c r="CP95" s="247">
        <v>10</v>
      </c>
      <c r="CQ95" s="247">
        <v>20</v>
      </c>
      <c r="CR95" s="247">
        <f t="shared" si="149"/>
        <v>159</v>
      </c>
      <c r="CS95" s="246">
        <v>15</v>
      </c>
      <c r="CT95" s="247">
        <f t="shared" si="181"/>
        <v>341</v>
      </c>
      <c r="CU95" s="247"/>
      <c r="CV95" s="247">
        <v>15</v>
      </c>
      <c r="CW95" s="247">
        <v>10</v>
      </c>
      <c r="CX95" s="247">
        <f t="shared" si="150"/>
        <v>356</v>
      </c>
      <c r="CY95" s="246">
        <v>25</v>
      </c>
      <c r="CZ95" s="247">
        <f t="shared" si="182"/>
        <v>467</v>
      </c>
      <c r="DA95" s="247"/>
      <c r="DB95" s="247">
        <v>30</v>
      </c>
      <c r="DC95" s="247">
        <v>20</v>
      </c>
      <c r="DD95" s="247">
        <f t="shared" si="151"/>
        <v>492</v>
      </c>
      <c r="DE95" s="246">
        <v>80</v>
      </c>
      <c r="DF95" s="247">
        <f t="shared" si="183"/>
        <v>1327</v>
      </c>
      <c r="DG95" s="247"/>
      <c r="DH95" s="247">
        <v>35</v>
      </c>
      <c r="DI95" s="247">
        <v>60</v>
      </c>
      <c r="DJ95" s="247">
        <f t="shared" si="152"/>
        <v>1407</v>
      </c>
      <c r="DK95" s="249"/>
      <c r="DL95" s="247">
        <f t="shared" si="170"/>
        <v>0</v>
      </c>
      <c r="DM95" s="247"/>
      <c r="DN95" s="247"/>
      <c r="DO95" s="247"/>
      <c r="DP95" s="374">
        <f t="shared" si="106"/>
        <v>0</v>
      </c>
      <c r="DQ95" s="246">
        <v>20</v>
      </c>
      <c r="DR95" s="247">
        <f t="shared" si="184"/>
        <v>507</v>
      </c>
      <c r="DS95" s="247"/>
      <c r="DT95" s="247">
        <v>30</v>
      </c>
      <c r="DU95" s="247">
        <v>15</v>
      </c>
      <c r="DV95" s="247">
        <f t="shared" si="153"/>
        <v>527</v>
      </c>
      <c r="DW95" s="246">
        <v>40</v>
      </c>
      <c r="DX95" s="247">
        <f t="shared" si="187"/>
        <v>959</v>
      </c>
      <c r="DY95" s="247"/>
      <c r="DZ95" s="247">
        <v>40</v>
      </c>
      <c r="EA95" s="247">
        <v>30</v>
      </c>
      <c r="EB95" s="247">
        <f t="shared" si="154"/>
        <v>999</v>
      </c>
      <c r="EC95" s="246">
        <v>20</v>
      </c>
      <c r="ED95" s="247">
        <f t="shared" si="186"/>
        <v>379</v>
      </c>
      <c r="EE95" s="247"/>
      <c r="EF95" s="247">
        <v>20</v>
      </c>
      <c r="EG95" s="247">
        <v>15</v>
      </c>
      <c r="EH95" s="247">
        <f t="shared" si="155"/>
        <v>399</v>
      </c>
      <c r="EI95" s="249">
        <v>40</v>
      </c>
      <c r="EJ95" s="247">
        <f t="shared" si="174"/>
        <v>220</v>
      </c>
      <c r="EK95" s="247"/>
      <c r="EL95" s="247">
        <v>10</v>
      </c>
      <c r="EM95" s="247">
        <v>15</v>
      </c>
      <c r="EN95" s="247">
        <f t="shared" si="156"/>
        <v>260</v>
      </c>
      <c r="EO95" s="246">
        <v>0</v>
      </c>
      <c r="EP95" s="247">
        <f t="shared" si="175"/>
        <v>10</v>
      </c>
      <c r="EQ95" s="247">
        <v>0</v>
      </c>
      <c r="ER95" s="247">
        <v>1</v>
      </c>
      <c r="ES95" s="247">
        <v>5</v>
      </c>
      <c r="ET95" s="247">
        <f t="shared" si="157"/>
        <v>10</v>
      </c>
      <c r="EU95" s="246">
        <f t="shared" si="158"/>
        <v>350</v>
      </c>
      <c r="EV95" s="247">
        <f t="shared" si="176"/>
        <v>5049</v>
      </c>
      <c r="EW95" s="247">
        <f t="shared" si="159"/>
        <v>0</v>
      </c>
      <c r="EX95" s="247">
        <f t="shared" si="160"/>
        <v>266</v>
      </c>
      <c r="EY95" s="247">
        <f t="shared" si="161"/>
        <v>260</v>
      </c>
      <c r="EZ95" s="247">
        <f t="shared" si="177"/>
        <v>5619</v>
      </c>
      <c r="FA95" s="104" t="s">
        <v>160</v>
      </c>
      <c r="FB95" s="250" t="s">
        <v>140</v>
      </c>
      <c r="FC95" s="235"/>
      <c r="FD95" s="235"/>
    </row>
    <row r="96" spans="1:160" ht="13.5" thickBot="1" x14ac:dyDescent="0.25">
      <c r="A96" s="250" t="s">
        <v>147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0"/>
      <c r="AF96" s="246"/>
      <c r="AG96" s="247"/>
      <c r="AH96" s="247"/>
      <c r="AI96" s="247"/>
      <c r="AJ96" s="248"/>
      <c r="AK96" s="249"/>
      <c r="AL96" s="247"/>
      <c r="AM96" s="247"/>
      <c r="AN96" s="247"/>
      <c r="AO96" s="310"/>
      <c r="AP96" s="314"/>
      <c r="AQ96" s="315"/>
      <c r="AR96" s="315"/>
      <c r="AS96" s="315"/>
      <c r="AT96" s="316"/>
      <c r="AU96" s="249"/>
      <c r="AV96" s="247"/>
      <c r="AW96" s="247"/>
      <c r="AX96" s="247"/>
      <c r="AY96" s="310"/>
      <c r="AZ96" s="246"/>
      <c r="BA96" s="247"/>
      <c r="BB96" s="247"/>
      <c r="BC96" s="247"/>
      <c r="BD96" s="248"/>
      <c r="BE96" s="249"/>
      <c r="BF96" s="247"/>
      <c r="BG96" s="247"/>
      <c r="BH96" s="247"/>
      <c r="BI96" s="310"/>
      <c r="BJ96" s="246"/>
      <c r="BK96" s="247"/>
      <c r="BL96" s="247"/>
      <c r="BM96" s="247"/>
      <c r="BN96" s="248"/>
      <c r="BO96" s="246">
        <v>35</v>
      </c>
      <c r="BP96" s="247">
        <f t="shared" si="162"/>
        <v>245</v>
      </c>
      <c r="BQ96" s="247"/>
      <c r="BR96" s="247">
        <v>15</v>
      </c>
      <c r="BS96" s="247">
        <v>15</v>
      </c>
      <c r="BT96" s="247">
        <f t="shared" si="145"/>
        <v>280</v>
      </c>
      <c r="BU96" s="246">
        <v>35</v>
      </c>
      <c r="BV96" s="247">
        <f t="shared" si="178"/>
        <v>274</v>
      </c>
      <c r="BW96" s="358"/>
      <c r="BX96" s="315">
        <v>5</v>
      </c>
      <c r="BY96" s="247">
        <v>10</v>
      </c>
      <c r="BZ96" s="247">
        <f t="shared" si="146"/>
        <v>309</v>
      </c>
      <c r="CA96" s="246">
        <v>70</v>
      </c>
      <c r="CB96" s="247">
        <f t="shared" si="179"/>
        <v>210</v>
      </c>
      <c r="CC96" s="247"/>
      <c r="CD96" s="247">
        <v>15</v>
      </c>
      <c r="CE96" s="247">
        <v>35</v>
      </c>
      <c r="CF96" s="247">
        <f t="shared" si="147"/>
        <v>280</v>
      </c>
      <c r="CG96" s="246">
        <v>50</v>
      </c>
      <c r="CH96" s="247">
        <f t="shared" si="180"/>
        <v>156</v>
      </c>
      <c r="CI96" s="247"/>
      <c r="CJ96" s="247">
        <v>20</v>
      </c>
      <c r="CK96" s="247">
        <v>20</v>
      </c>
      <c r="CL96" s="247">
        <f t="shared" si="148"/>
        <v>206</v>
      </c>
      <c r="CM96" s="246">
        <v>40</v>
      </c>
      <c r="CN96" s="247">
        <f t="shared" si="166"/>
        <v>129</v>
      </c>
      <c r="CO96" s="247"/>
      <c r="CP96" s="247">
        <v>10</v>
      </c>
      <c r="CQ96" s="247">
        <v>20</v>
      </c>
      <c r="CR96" s="247">
        <f t="shared" si="149"/>
        <v>169</v>
      </c>
      <c r="CS96" s="246">
        <v>50</v>
      </c>
      <c r="CT96" s="247">
        <f t="shared" si="181"/>
        <v>331</v>
      </c>
      <c r="CU96" s="247"/>
      <c r="CV96" s="247">
        <v>15</v>
      </c>
      <c r="CW96" s="247">
        <v>15</v>
      </c>
      <c r="CX96" s="247">
        <f t="shared" si="150"/>
        <v>381</v>
      </c>
      <c r="CY96" s="246">
        <v>90</v>
      </c>
      <c r="CZ96" s="247">
        <f t="shared" si="182"/>
        <v>442</v>
      </c>
      <c r="DA96" s="247"/>
      <c r="DB96" s="247">
        <v>30</v>
      </c>
      <c r="DC96" s="247">
        <v>20</v>
      </c>
      <c r="DD96" s="247">
        <f t="shared" si="151"/>
        <v>532</v>
      </c>
      <c r="DE96" s="246">
        <v>160</v>
      </c>
      <c r="DF96" s="247">
        <f t="shared" si="183"/>
        <v>1317</v>
      </c>
      <c r="DG96" s="247"/>
      <c r="DH96" s="247">
        <v>30</v>
      </c>
      <c r="DI96" s="247">
        <v>60</v>
      </c>
      <c r="DJ96" s="247">
        <f t="shared" si="152"/>
        <v>1477</v>
      </c>
      <c r="DK96" s="249"/>
      <c r="DL96" s="247">
        <f t="shared" si="170"/>
        <v>0</v>
      </c>
      <c r="DM96" s="247"/>
      <c r="DN96" s="247"/>
      <c r="DO96" s="247"/>
      <c r="DP96" s="374">
        <f t="shared" si="106"/>
        <v>0</v>
      </c>
      <c r="DQ96" s="246">
        <v>80</v>
      </c>
      <c r="DR96" s="247">
        <f t="shared" si="184"/>
        <v>477</v>
      </c>
      <c r="DS96" s="247"/>
      <c r="DT96" s="247">
        <v>35</v>
      </c>
      <c r="DU96" s="247">
        <v>20</v>
      </c>
      <c r="DV96" s="247">
        <f t="shared" si="153"/>
        <v>557</v>
      </c>
      <c r="DW96" s="246">
        <v>160</v>
      </c>
      <c r="DX96" s="247">
        <f t="shared" si="187"/>
        <v>929</v>
      </c>
      <c r="DY96" s="247"/>
      <c r="DZ96" s="247">
        <v>40</v>
      </c>
      <c r="EA96" s="247">
        <v>40</v>
      </c>
      <c r="EB96" s="247">
        <f t="shared" si="154"/>
        <v>1089</v>
      </c>
      <c r="EC96" s="246">
        <v>70</v>
      </c>
      <c r="ED96" s="247">
        <f t="shared" si="186"/>
        <v>364</v>
      </c>
      <c r="EE96" s="247"/>
      <c r="EF96" s="247">
        <v>20</v>
      </c>
      <c r="EG96" s="247">
        <v>15</v>
      </c>
      <c r="EH96" s="247">
        <f t="shared" si="155"/>
        <v>434</v>
      </c>
      <c r="EI96" s="249">
        <v>35</v>
      </c>
      <c r="EJ96" s="247">
        <f t="shared" si="174"/>
        <v>235</v>
      </c>
      <c r="EK96" s="247"/>
      <c r="EL96" s="247">
        <v>10</v>
      </c>
      <c r="EM96" s="247">
        <v>15</v>
      </c>
      <c r="EN96" s="247">
        <f t="shared" si="156"/>
        <v>270</v>
      </c>
      <c r="EO96" s="246">
        <v>10</v>
      </c>
      <c r="EP96" s="247">
        <f t="shared" si="175"/>
        <v>4</v>
      </c>
      <c r="EQ96" s="247">
        <v>0</v>
      </c>
      <c r="ER96" s="247">
        <v>1</v>
      </c>
      <c r="ES96" s="247">
        <v>3</v>
      </c>
      <c r="ET96" s="247">
        <f t="shared" si="157"/>
        <v>14</v>
      </c>
      <c r="EU96" s="246">
        <f t="shared" si="158"/>
        <v>885</v>
      </c>
      <c r="EV96" s="247">
        <f t="shared" si="176"/>
        <v>4878</v>
      </c>
      <c r="EW96" s="247">
        <f t="shared" si="159"/>
        <v>0</v>
      </c>
      <c r="EX96" s="247">
        <f t="shared" si="160"/>
        <v>246</v>
      </c>
      <c r="EY96" s="247">
        <f t="shared" si="161"/>
        <v>288</v>
      </c>
      <c r="EZ96" s="247">
        <f t="shared" si="177"/>
        <v>5998</v>
      </c>
      <c r="FA96" s="104" t="s">
        <v>161</v>
      </c>
      <c r="FB96" s="250" t="s">
        <v>147</v>
      </c>
      <c r="FC96" s="235"/>
      <c r="FD96" s="235"/>
    </row>
    <row r="97" spans="1:166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1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3.0674846625766871E-2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7.1428571428571426E-3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0.19333333333333333</v>
      </c>
      <c r="CC97" s="234"/>
      <c r="CD97" s="23"/>
      <c r="CE97" s="23"/>
      <c r="CF97" s="23"/>
      <c r="CG97" s="23"/>
      <c r="CH97" s="234">
        <f>CJ71/(CL70-CK70)</f>
        <v>6.6666666666666666E-2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4"/>
      <c r="CW97" s="254"/>
      <c r="CX97" s="247"/>
      <c r="CY97" s="254"/>
      <c r="CZ97" s="234">
        <f>DB71/(DD70-DC70)</f>
        <v>0.20080321285140562</v>
      </c>
      <c r="DA97" s="234"/>
      <c r="DB97" s="254"/>
      <c r="DC97" s="23"/>
      <c r="DD97" s="247"/>
      <c r="DE97" s="23"/>
      <c r="DF97" s="234">
        <f>DH71/(DJ70-DI70)</f>
        <v>9.4650205761316872E-2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74">
        <f t="shared" si="106"/>
        <v>0.19298245614035087</v>
      </c>
      <c r="DQ97" s="23"/>
      <c r="DR97" s="234">
        <f>DT71/(DV70-DU70)</f>
        <v>0.17703349282296652</v>
      </c>
      <c r="DS97" s="234"/>
      <c r="DT97" s="23"/>
      <c r="DU97" s="23"/>
      <c r="DV97" s="23"/>
      <c r="DW97" s="23"/>
      <c r="DX97" s="234">
        <f>DZ71/(EB70-EA70)</f>
        <v>0.11401425178147269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47"/>
      <c r="EK97" s="247"/>
      <c r="EL97" s="247"/>
      <c r="EM97" s="247"/>
      <c r="EN97" s="247"/>
      <c r="EO97" s="23"/>
      <c r="EP97" s="23"/>
      <c r="EQ97" s="23"/>
      <c r="ER97" s="23"/>
      <c r="ES97" s="23"/>
      <c r="ET97" s="23"/>
      <c r="EU97" s="23"/>
      <c r="EV97" s="252">
        <f>EX71/(EZ70-EY70)</f>
        <v>0.10735989196488858</v>
      </c>
      <c r="EW97" s="252"/>
      <c r="EX97" s="23"/>
      <c r="EY97" s="23"/>
      <c r="EZ97" s="253">
        <f>EV61+EX61+EY60-EZ60</f>
        <v>0</v>
      </c>
      <c r="FA97" s="30"/>
      <c r="FB97" s="39"/>
      <c r="FC97" s="255"/>
      <c r="FD97" s="255"/>
      <c r="FE97" s="235"/>
      <c r="FF97" s="235"/>
      <c r="FG97" s="235"/>
      <c r="FH97" s="235"/>
      <c r="FI97" s="235"/>
      <c r="FJ97" s="235"/>
    </row>
    <row r="98" spans="1:166" x14ac:dyDescent="0.2">
      <c r="A98" s="2" t="s">
        <v>97</v>
      </c>
      <c r="BT98" s="247"/>
      <c r="CL98" s="247"/>
      <c r="CR98" s="247"/>
      <c r="CX98" s="247"/>
      <c r="DD98" s="247"/>
      <c r="DJ98" s="247"/>
      <c r="DP98" s="374">
        <f t="shared" si="106"/>
        <v>0</v>
      </c>
      <c r="EJ98" s="247"/>
      <c r="EK98" s="247"/>
      <c r="EL98" s="247"/>
      <c r="EM98" s="247"/>
      <c r="EN98" s="247"/>
      <c r="EZ98" s="253"/>
    </row>
    <row r="99" spans="1:166" x14ac:dyDescent="0.2">
      <c r="Z99" s="98">
        <f>W63+X63+Y62-Z62</f>
        <v>0</v>
      </c>
      <c r="AB99" s="156"/>
      <c r="AC99" s="443" t="s">
        <v>71</v>
      </c>
      <c r="AD99" s="444"/>
      <c r="AE99" s="444"/>
      <c r="AF99" s="444"/>
      <c r="AG99" s="444"/>
      <c r="AH99" s="444"/>
      <c r="AI99" s="444"/>
      <c r="AJ99" s="444"/>
      <c r="AK99" s="444"/>
      <c r="AL99" s="444"/>
      <c r="AM99" s="444"/>
      <c r="AN99" s="444"/>
      <c r="AO99" s="444"/>
      <c r="AP99" s="444"/>
      <c r="AQ99" s="444"/>
      <c r="AR99" s="444"/>
      <c r="AS99" s="444"/>
      <c r="AT99" s="444"/>
      <c r="BT99" s="247"/>
      <c r="CL99" s="247"/>
      <c r="CR99" s="247"/>
      <c r="CX99" s="247"/>
      <c r="DD99" s="247"/>
      <c r="DJ99" s="247"/>
      <c r="DP99" s="374">
        <f t="shared" si="106"/>
        <v>0</v>
      </c>
      <c r="EJ99" s="247"/>
      <c r="EK99" s="247"/>
      <c r="EL99" s="247"/>
      <c r="EM99" s="247"/>
      <c r="EN99" s="247"/>
    </row>
    <row r="100" spans="1:166" x14ac:dyDescent="0.2">
      <c r="A100" s="2">
        <v>0</v>
      </c>
      <c r="Z100" s="98">
        <f>W64+X64+Y63-Z63</f>
        <v>0</v>
      </c>
      <c r="AB100" s="157"/>
      <c r="AC100" s="422" t="s">
        <v>72</v>
      </c>
      <c r="AD100" s="423"/>
      <c r="AE100" s="423"/>
      <c r="AF100" s="423"/>
      <c r="AG100" s="423"/>
      <c r="AH100" s="423"/>
      <c r="AI100" s="423"/>
      <c r="AJ100" s="423"/>
      <c r="AK100" s="423"/>
      <c r="AL100" s="423"/>
      <c r="AM100" s="423"/>
      <c r="AN100" s="423"/>
      <c r="AO100" s="423"/>
      <c r="AP100" s="423"/>
      <c r="AQ100" s="423"/>
      <c r="AR100" s="423"/>
      <c r="AS100" s="423"/>
      <c r="AT100" s="423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74">
        <f t="shared" si="106"/>
        <v>0</v>
      </c>
      <c r="EJ100" s="247"/>
      <c r="EK100" s="247"/>
      <c r="EL100" s="247"/>
      <c r="EM100" s="247"/>
      <c r="EN100" s="247"/>
    </row>
    <row r="101" spans="1:166" x14ac:dyDescent="0.2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74">
        <f t="shared" si="106"/>
        <v>0</v>
      </c>
      <c r="EJ101" s="247"/>
      <c r="EK101" s="247"/>
      <c r="EL101" s="247"/>
      <c r="EM101" s="247"/>
      <c r="EN101" s="247"/>
    </row>
    <row r="102" spans="1:166" x14ac:dyDescent="0.2">
      <c r="Z102" s="98">
        <f>W66+X66+Y65-Z65</f>
        <v>0</v>
      </c>
      <c r="AB102" s="263" t="s">
        <v>70</v>
      </c>
      <c r="AC102" s="264"/>
      <c r="AD102" s="264"/>
      <c r="AE102" s="264"/>
      <c r="AF102" s="264"/>
      <c r="AG102" s="264"/>
      <c r="AH102" s="264"/>
      <c r="AI102" s="264"/>
      <c r="AJ102" s="264"/>
      <c r="AK102" s="264"/>
      <c r="AL102" s="264"/>
      <c r="AM102" s="264"/>
      <c r="AN102" s="264"/>
      <c r="AO102" s="264"/>
      <c r="AP102" s="264"/>
      <c r="AQ102" s="264"/>
      <c r="BT102" s="247"/>
      <c r="CL102" s="247"/>
      <c r="CR102" s="247"/>
      <c r="CX102" s="247"/>
      <c r="DD102" s="247"/>
      <c r="DJ102" s="247"/>
      <c r="DP102" s="374">
        <f t="shared" si="106"/>
        <v>0</v>
      </c>
      <c r="EJ102" s="247"/>
      <c r="EK102" s="247"/>
      <c r="EL102" s="247"/>
      <c r="EM102" s="247"/>
      <c r="EN102" s="247"/>
    </row>
    <row r="103" spans="1:166" x14ac:dyDescent="0.2">
      <c r="Z103" s="98">
        <f>W67+X67+Y66-Z66</f>
        <v>0</v>
      </c>
      <c r="AB103" s="158" t="s">
        <v>69</v>
      </c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BT103" s="247"/>
      <c r="CL103" s="247"/>
      <c r="CR103" s="247"/>
      <c r="CX103" s="247"/>
      <c r="DD103" s="247"/>
      <c r="DJ103" s="247"/>
      <c r="DP103" s="374">
        <f t="shared" si="106"/>
        <v>0</v>
      </c>
      <c r="EJ103" s="247"/>
      <c r="EK103" s="247"/>
      <c r="EL103" s="247"/>
      <c r="EM103" s="247"/>
      <c r="EN103" s="247"/>
    </row>
    <row r="104" spans="1:166" x14ac:dyDescent="0.2">
      <c r="AB104" s="39"/>
      <c r="AC104" s="266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8"/>
      <c r="AQ104" s="268"/>
      <c r="BT104" s="247"/>
      <c r="CL104" s="247"/>
      <c r="CR104" s="247"/>
      <c r="CX104" s="247"/>
      <c r="DD104" s="247"/>
      <c r="DJ104" s="247"/>
      <c r="DP104" s="374">
        <f t="shared" si="106"/>
        <v>0</v>
      </c>
      <c r="EJ104" s="247"/>
      <c r="EK104" s="247"/>
      <c r="EL104" s="247"/>
      <c r="EM104" s="247"/>
      <c r="EN104" s="247"/>
    </row>
    <row r="105" spans="1:166" x14ac:dyDescent="0.2">
      <c r="AB105" s="39"/>
      <c r="AC105" s="266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8"/>
      <c r="AQ105" s="268"/>
      <c r="BT105" s="247"/>
      <c r="CL105" s="247"/>
      <c r="CX105" s="247"/>
      <c r="DD105" s="247"/>
      <c r="DJ105" s="247"/>
      <c r="DP105" s="374">
        <f t="shared" si="106"/>
        <v>0</v>
      </c>
      <c r="EJ105" s="247"/>
      <c r="EK105" s="247"/>
      <c r="EL105" s="247"/>
      <c r="EM105" s="247"/>
      <c r="EN105" s="247"/>
    </row>
    <row r="106" spans="1:166" x14ac:dyDescent="0.2">
      <c r="AD106" s="104"/>
      <c r="AG106" s="269" t="s">
        <v>73</v>
      </c>
      <c r="AH106" s="267"/>
      <c r="AI106" s="267"/>
      <c r="AJ106" s="267"/>
      <c r="AK106" s="267"/>
      <c r="AL106" s="267"/>
      <c r="AM106" s="267"/>
      <c r="BT106" s="247"/>
      <c r="CL106" s="247"/>
      <c r="CX106" s="247"/>
      <c r="DJ106" s="247"/>
      <c r="DP106" s="374">
        <f t="shared" si="106"/>
        <v>0</v>
      </c>
      <c r="EJ106" s="247"/>
      <c r="EK106" s="247"/>
      <c r="EL106" s="247"/>
      <c r="EM106" s="247"/>
      <c r="EN106" s="247"/>
    </row>
    <row r="107" spans="1:166" x14ac:dyDescent="0.2">
      <c r="BT107" s="247"/>
      <c r="CL107" s="247"/>
      <c r="CX107" s="247"/>
      <c r="DJ107" s="247"/>
      <c r="DP107" s="374">
        <f t="shared" si="106"/>
        <v>0</v>
      </c>
      <c r="EJ107" s="247"/>
      <c r="EK107" s="247"/>
      <c r="EL107" s="247"/>
      <c r="EM107" s="247"/>
      <c r="EN107" s="247"/>
    </row>
    <row r="108" spans="1:166" ht="13.5" thickBot="1" x14ac:dyDescent="0.25">
      <c r="BT108" s="247"/>
      <c r="CL108" s="247"/>
      <c r="CX108" s="247"/>
      <c r="DJ108" s="247"/>
      <c r="DP108" s="374">
        <f t="shared" si="106"/>
        <v>0</v>
      </c>
      <c r="DU108" s="294"/>
      <c r="EJ108" s="247"/>
      <c r="EK108" s="247"/>
      <c r="EL108" s="247"/>
      <c r="EM108" s="247"/>
      <c r="EN108" s="247"/>
    </row>
    <row r="109" spans="1:166" ht="13.5" thickBot="1" x14ac:dyDescent="0.25">
      <c r="A109" s="295" t="s">
        <v>119</v>
      </c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  <c r="O109" s="296"/>
      <c r="P109" s="296"/>
      <c r="Q109" s="296"/>
      <c r="R109" s="296"/>
      <c r="S109" s="296"/>
      <c r="T109" s="296"/>
      <c r="U109" s="296"/>
      <c r="V109" s="297"/>
      <c r="W109" s="298">
        <f>X72/(Z71-Y71)</f>
        <v>0</v>
      </c>
      <c r="X109" s="299"/>
      <c r="Y109" s="297"/>
      <c r="Z109" s="297"/>
      <c r="AA109" s="297"/>
      <c r="AB109" s="298">
        <f>AC72/(AE71-AD71)</f>
        <v>-2.1276595744680851E-2</v>
      </c>
      <c r="AC109" s="297"/>
      <c r="AD109" s="297"/>
      <c r="AE109" s="297"/>
      <c r="AF109" s="297"/>
      <c r="AG109" s="298">
        <f>AH72/(AJ71-AI71)</f>
        <v>-2.6548672566371681E-2</v>
      </c>
      <c r="AH109" s="297"/>
      <c r="AI109" s="297"/>
      <c r="AJ109" s="297"/>
      <c r="AK109" s="297"/>
      <c r="AL109" s="300">
        <f>AM72/(AO71-AN71)</f>
        <v>-0.15217391304347827</v>
      </c>
      <c r="AM109" s="300"/>
      <c r="AN109" s="300"/>
      <c r="AO109" s="300"/>
      <c r="AP109" s="300"/>
      <c r="AQ109" s="300">
        <f>AR72/(AT71-AS71)</f>
        <v>-0.15789473684210525</v>
      </c>
      <c r="AR109" s="300"/>
      <c r="AS109" s="300"/>
      <c r="AT109" s="300"/>
      <c r="AU109" s="300"/>
      <c r="AV109" s="300"/>
      <c r="AW109" s="300">
        <f>AW72/(AY71-AX71)</f>
        <v>0</v>
      </c>
      <c r="AX109" s="300"/>
      <c r="AY109" s="300"/>
      <c r="AZ109" s="300"/>
      <c r="BA109" s="300">
        <f>BB72/(BD71-BC71)</f>
        <v>7.4626865671641784E-2</v>
      </c>
      <c r="BB109" s="300"/>
      <c r="BC109" s="300"/>
      <c r="BD109" s="300"/>
      <c r="BE109" s="300"/>
      <c r="BF109" s="300">
        <f t="shared" ref="BF109:BF110" si="188">BG72/(BI71-BH71)</f>
        <v>-0.125</v>
      </c>
      <c r="BG109" s="300"/>
      <c r="BH109" s="300"/>
      <c r="BI109" s="300"/>
      <c r="BJ109" s="300"/>
      <c r="BK109" s="300">
        <f>BL72/(BN71-BM71)</f>
        <v>4.807692307692308E-2</v>
      </c>
      <c r="BL109" s="300"/>
      <c r="BM109" s="300"/>
      <c r="BN109" s="300"/>
      <c r="BO109" s="300"/>
      <c r="BP109" s="300">
        <f>BR72/(BT71-BS71)</f>
        <v>6.8027210884353748E-2</v>
      </c>
      <c r="BQ109" s="300"/>
      <c r="BR109" s="297"/>
      <c r="BS109" s="297"/>
      <c r="BT109" s="247"/>
      <c r="BU109" s="297"/>
      <c r="BV109" s="297"/>
      <c r="BW109" s="297"/>
      <c r="BX109" s="297"/>
      <c r="BY109" s="298">
        <f>BX72/(BZ71-BY71)</f>
        <v>2.8571428571428571E-2</v>
      </c>
      <c r="BZ109" s="297"/>
      <c r="CA109" s="297"/>
      <c r="CB109" s="297"/>
      <c r="CC109" s="297"/>
      <c r="CD109" s="298">
        <f>CD72/(CF71-CE71)</f>
        <v>8.5106382978723402E-2</v>
      </c>
      <c r="CE109" s="297"/>
      <c r="CF109" s="297"/>
      <c r="CG109" s="297"/>
      <c r="CH109" s="297"/>
      <c r="CI109" s="297"/>
      <c r="CJ109" s="298">
        <f>CJ72/(CL71-CK71)</f>
        <v>4.9586776859504134E-2</v>
      </c>
      <c r="CK109" s="297"/>
      <c r="CL109" s="247"/>
      <c r="CM109" s="297"/>
      <c r="CN109" s="297"/>
      <c r="CO109" s="297"/>
      <c r="CP109" s="298"/>
      <c r="CQ109" s="300">
        <f>CP72/(CR71-CQ71)</f>
        <v>0.11578947368421053</v>
      </c>
      <c r="CR109" s="297"/>
      <c r="CS109" s="297"/>
      <c r="CT109" s="297"/>
      <c r="CU109" s="297"/>
      <c r="CV109" s="297"/>
      <c r="CW109" s="300">
        <f>CV72/(CX71-CW71)</f>
        <v>0.13829787234042554</v>
      </c>
      <c r="CX109" s="247"/>
      <c r="CY109" s="297"/>
      <c r="CZ109" s="297"/>
      <c r="DA109" s="297"/>
      <c r="DB109" s="297"/>
      <c r="DC109" s="300">
        <f>DB72/(DD71-DC71)</f>
        <v>0.1095890410958904</v>
      </c>
      <c r="DD109" s="297"/>
      <c r="DE109" s="297"/>
      <c r="DF109" s="297"/>
      <c r="DG109" s="297"/>
      <c r="DH109" s="300">
        <f>DH72/(DJ71-DI71)</f>
        <v>8.5271317829457363E-2</v>
      </c>
      <c r="DI109" s="297"/>
      <c r="DJ109" s="247"/>
      <c r="DK109" s="297"/>
      <c r="DL109" s="297"/>
      <c r="DM109" s="297"/>
      <c r="DN109" s="300">
        <f>DN72/(DP71-DO71)</f>
        <v>0.15217391304347827</v>
      </c>
      <c r="DO109" s="297"/>
      <c r="DP109" s="374">
        <f t="shared" si="106"/>
        <v>0</v>
      </c>
      <c r="DQ109" s="297"/>
      <c r="DR109" s="297"/>
      <c r="DS109" s="297"/>
      <c r="DT109" s="300">
        <f>DT72/(DV71-DU71)</f>
        <v>0.10582010582010581</v>
      </c>
      <c r="DU109" s="297"/>
      <c r="DV109" s="297"/>
      <c r="DW109" s="297"/>
      <c r="DX109" s="297"/>
      <c r="DY109" s="297"/>
      <c r="DZ109" s="300">
        <f>DZ72/(EB71-EA71)</f>
        <v>0.10120481927710843</v>
      </c>
      <c r="EA109" s="297"/>
      <c r="EB109" s="297"/>
      <c r="EC109" s="297"/>
      <c r="ED109" s="297"/>
      <c r="EE109" s="297"/>
      <c r="EF109" s="300">
        <f>EF72/(EH71-EG71)</f>
        <v>7.1942446043165464E-2</v>
      </c>
      <c r="EG109" s="297"/>
      <c r="EH109" s="297"/>
      <c r="EI109" s="297"/>
      <c r="EJ109" s="247"/>
      <c r="EK109" s="247"/>
      <c r="EL109" s="247"/>
      <c r="EM109" s="247"/>
      <c r="EN109" s="247"/>
      <c r="EO109" s="297"/>
      <c r="EP109" s="297"/>
      <c r="EQ109" s="297"/>
      <c r="ER109" s="297"/>
      <c r="ES109" s="297"/>
      <c r="ET109" s="297"/>
      <c r="EU109" s="301"/>
      <c r="EV109" s="301"/>
      <c r="EW109" s="301"/>
      <c r="EX109" s="301"/>
      <c r="EY109" s="300">
        <f>EX72/(EZ71-EY71)</f>
        <v>6.9922308546059936E-2</v>
      </c>
      <c r="EZ109" s="301"/>
    </row>
    <row r="110" spans="1:166" ht="13.5" thickBot="1" x14ac:dyDescent="0.25">
      <c r="A110" s="295" t="s">
        <v>120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  <c r="P110" s="296"/>
      <c r="Q110" s="296"/>
      <c r="R110" s="296"/>
      <c r="S110" s="296"/>
      <c r="T110" s="296"/>
      <c r="U110" s="296"/>
      <c r="V110" s="297"/>
      <c r="W110" s="300">
        <f>X73/(Z72-Y72)</f>
        <v>-0.13333333333333333</v>
      </c>
      <c r="X110" s="297"/>
      <c r="Y110" s="297"/>
      <c r="Z110" s="297"/>
      <c r="AA110" s="297"/>
      <c r="AB110" s="298">
        <f t="shared" ref="AB110:AB111" si="189">AC73/(AE72-AD72)</f>
        <v>-0.11538461538461539</v>
      </c>
      <c r="AC110" s="297"/>
      <c r="AD110" s="297"/>
      <c r="AE110" s="297"/>
      <c r="AF110" s="297"/>
      <c r="AG110" s="298">
        <f t="shared" ref="AG110:AG111" si="190">AH73/(AJ72-AI72)</f>
        <v>3.7974683544303799E-2</v>
      </c>
      <c r="AH110" s="297"/>
      <c r="AI110" s="297"/>
      <c r="AJ110" s="297"/>
      <c r="AK110" s="297"/>
      <c r="AL110" s="300">
        <f t="shared" ref="AL110:AL111" si="191">AM73/(AO72-AN72)</f>
        <v>6.4516129032258063E-2</v>
      </c>
      <c r="AM110" s="297"/>
      <c r="AN110" s="297"/>
      <c r="AO110" s="297"/>
      <c r="AP110" s="297"/>
      <c r="AQ110" s="300">
        <f t="shared" ref="AQ110:AQ111" si="192">AR73/(AT72-AS72)</f>
        <v>0</v>
      </c>
      <c r="AR110" s="297"/>
      <c r="AS110" s="297"/>
      <c r="AT110" s="297"/>
      <c r="AU110" s="297"/>
      <c r="AV110" s="302"/>
      <c r="AW110" s="300">
        <f>AW73/(AY72-AX72)</f>
        <v>0.33333333333333331</v>
      </c>
      <c r="AX110" s="297"/>
      <c r="AY110" s="297"/>
      <c r="AZ110" s="297"/>
      <c r="BA110" s="300">
        <f t="shared" ref="BA110:BA111" si="193">BB73/(BD72-BC72)</f>
        <v>-6.25E-2</v>
      </c>
      <c r="BB110" s="297"/>
      <c r="BC110" s="297"/>
      <c r="BD110" s="297"/>
      <c r="BE110" s="297"/>
      <c r="BF110" s="300">
        <f t="shared" si="188"/>
        <v>0.3125</v>
      </c>
      <c r="BG110" s="297"/>
      <c r="BH110" s="297"/>
      <c r="BI110" s="297"/>
      <c r="BJ110" s="297"/>
      <c r="BK110" s="300">
        <f t="shared" ref="BK110:BK111" si="194">BL73/(BN72-BM72)</f>
        <v>0.15254237288135594</v>
      </c>
      <c r="BL110" s="297"/>
      <c r="BM110" s="297"/>
      <c r="BN110" s="297"/>
      <c r="BO110" s="297"/>
      <c r="BP110" s="300">
        <f t="shared" ref="BP110:BP111" si="195">BR73/(BT72-BS72)</f>
        <v>7.8212290502793297E-2</v>
      </c>
      <c r="BQ110" s="300"/>
      <c r="BR110" s="297"/>
      <c r="BS110" s="297"/>
      <c r="BT110" s="247"/>
      <c r="BU110" s="297"/>
      <c r="BV110" s="297"/>
      <c r="BW110" s="297"/>
      <c r="BX110" s="297"/>
      <c r="BY110" s="298">
        <f t="shared" ref="BY110" si="196">BX73/(BZ72-BY72)</f>
        <v>9.3023255813953487E-2</v>
      </c>
      <c r="BZ110" s="297"/>
      <c r="CA110" s="297"/>
      <c r="CB110" s="297"/>
      <c r="CC110" s="297"/>
      <c r="CD110" s="298">
        <f t="shared" ref="CD110:CD111" si="197">CD73/(CF72-CE72)</f>
        <v>0.12429378531073447</v>
      </c>
      <c r="CE110" s="297"/>
      <c r="CF110" s="297"/>
      <c r="CG110" s="297"/>
      <c r="CH110" s="297"/>
      <c r="CI110" s="297"/>
      <c r="CJ110" s="298">
        <f t="shared" ref="CJ110:CJ111" si="198">CJ73/(CL72-CK72)</f>
        <v>8.5365853658536592E-2</v>
      </c>
      <c r="CK110" s="297"/>
      <c r="CL110" s="247"/>
      <c r="CM110" s="297"/>
      <c r="CN110" s="297"/>
      <c r="CO110" s="297"/>
      <c r="CP110" s="297"/>
      <c r="CQ110" s="300">
        <f t="shared" ref="CQ110:CQ111" si="199">CP73/(CR72-CQ72)</f>
        <v>0.112</v>
      </c>
      <c r="CR110" s="297"/>
      <c r="CS110" s="297"/>
      <c r="CT110" s="297"/>
      <c r="CU110" s="297"/>
      <c r="CV110" s="297"/>
      <c r="CW110" s="300">
        <f>CV73/(CX72-CW72)</f>
        <v>0.2</v>
      </c>
      <c r="CX110" s="247"/>
      <c r="CY110" s="297"/>
      <c r="CZ110" s="297"/>
      <c r="DA110" s="297"/>
      <c r="DB110" s="297"/>
      <c r="DC110" s="300">
        <f t="shared" ref="DC110:DC111" si="200">DB73/(DD72-DC72)</f>
        <v>0.18909090909090909</v>
      </c>
      <c r="DD110" s="297"/>
      <c r="DE110" s="297"/>
      <c r="DF110" s="297"/>
      <c r="DG110" s="297"/>
      <c r="DH110" s="300">
        <f t="shared" ref="DH110:DH111" si="201">DH73/(DJ72-DI72)</f>
        <v>7.7571669477234401E-2</v>
      </c>
      <c r="DI110" s="297"/>
      <c r="DJ110" s="247"/>
      <c r="DK110" s="297"/>
      <c r="DL110" s="297"/>
      <c r="DM110" s="297"/>
      <c r="DN110" s="300">
        <f t="shared" ref="DN110:DN111" si="202">DN73/(DP72-DO72)</f>
        <v>-7.6923076923076927E-2</v>
      </c>
      <c r="DO110" s="297"/>
      <c r="DP110" s="374">
        <f t="shared" si="106"/>
        <v>0</v>
      </c>
      <c r="DQ110" s="297"/>
      <c r="DR110" s="297"/>
      <c r="DS110" s="297"/>
      <c r="DT110" s="300">
        <f t="shared" ref="DT110:DT111" si="203">DT73/(DV72-DU72)</f>
        <v>6.5306122448979598E-2</v>
      </c>
      <c r="DU110" s="297"/>
      <c r="DV110" s="297"/>
      <c r="DW110" s="297"/>
      <c r="DX110" s="297"/>
      <c r="DY110" s="297"/>
      <c r="DZ110" s="300">
        <f t="shared" ref="DZ110:DZ111" si="204">DZ73/(EB72-EA72)</f>
        <v>5.1948051948051951E-2</v>
      </c>
      <c r="EA110" s="297"/>
      <c r="EB110" s="297"/>
      <c r="EC110" s="297"/>
      <c r="ED110" s="297"/>
      <c r="EE110" s="297"/>
      <c r="EF110" s="300">
        <f>EF73/(EH72-EG72)</f>
        <v>0.11627906976744186</v>
      </c>
      <c r="EG110" s="297"/>
      <c r="EH110" s="297"/>
      <c r="EI110" s="297"/>
      <c r="EJ110" s="247"/>
      <c r="EK110" s="247"/>
      <c r="EL110" s="247"/>
      <c r="EM110" s="247"/>
      <c r="EN110" s="247"/>
      <c r="EO110" s="297"/>
      <c r="EP110" s="297"/>
      <c r="EQ110" s="297"/>
      <c r="ER110" s="297"/>
      <c r="ES110" s="297"/>
      <c r="ET110" s="297"/>
      <c r="EU110" s="301"/>
      <c r="EV110" s="301"/>
      <c r="EW110" s="301"/>
      <c r="EX110" s="301"/>
      <c r="EY110" s="300">
        <f>EX73/(EZ72-EY72)</f>
        <v>9.2292424743632154E-2</v>
      </c>
      <c r="EZ110" s="301"/>
    </row>
    <row r="111" spans="1:166" ht="13.5" thickBot="1" x14ac:dyDescent="0.25">
      <c r="A111" s="295" t="s">
        <v>121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7"/>
      <c r="W111" s="298">
        <f t="shared" ref="W111" si="205">X74/(Z73-Y73)</f>
        <v>0.2</v>
      </c>
      <c r="X111" s="297"/>
      <c r="Y111" s="297"/>
      <c r="Z111" s="297"/>
      <c r="AA111" s="297"/>
      <c r="AB111" s="298">
        <f t="shared" si="189"/>
        <v>0.19047619047619047</v>
      </c>
      <c r="AC111" s="297"/>
      <c r="AD111" s="297"/>
      <c r="AE111" s="297"/>
      <c r="AF111" s="297"/>
      <c r="AG111" s="298">
        <f t="shared" si="190"/>
        <v>0.41304347826086957</v>
      </c>
      <c r="AH111" s="297"/>
      <c r="AI111" s="297"/>
      <c r="AJ111" s="297"/>
      <c r="AK111" s="297"/>
      <c r="AL111" s="300">
        <f t="shared" si="191"/>
        <v>0.125</v>
      </c>
      <c r="AM111" s="297"/>
      <c r="AN111" s="297"/>
      <c r="AO111" s="297"/>
      <c r="AP111" s="297"/>
      <c r="AQ111" s="300">
        <f t="shared" si="192"/>
        <v>-0.14285714285714285</v>
      </c>
      <c r="AR111" s="297"/>
      <c r="AS111" s="297"/>
      <c r="AT111" s="297"/>
      <c r="AU111" s="297"/>
      <c r="AV111" s="302"/>
      <c r="AW111" s="300">
        <f>AW74/(AY73-AX73)</f>
        <v>0.16666666666666666</v>
      </c>
      <c r="AX111" s="297"/>
      <c r="AY111" s="297"/>
      <c r="AZ111" s="297"/>
      <c r="BA111" s="300">
        <f t="shared" si="193"/>
        <v>-0.1111111111111111</v>
      </c>
      <c r="BB111" s="297"/>
      <c r="BC111" s="297"/>
      <c r="BD111" s="297"/>
      <c r="BE111" s="297"/>
      <c r="BF111" s="300">
        <f>BG74/(BI73-BH73)</f>
        <v>-0.16666666666666666</v>
      </c>
      <c r="BG111" s="297"/>
      <c r="BH111" s="297"/>
      <c r="BI111" s="297"/>
      <c r="BJ111" s="297"/>
      <c r="BK111" s="300">
        <f t="shared" si="194"/>
        <v>0</v>
      </c>
      <c r="BL111" s="297"/>
      <c r="BM111" s="297"/>
      <c r="BN111" s="297"/>
      <c r="BO111" s="297"/>
      <c r="BP111" s="300">
        <f t="shared" si="195"/>
        <v>6.5934065934065936E-2</v>
      </c>
      <c r="BQ111" s="300"/>
      <c r="BR111" s="297"/>
      <c r="BS111" s="297"/>
      <c r="BT111" s="247"/>
      <c r="BU111" s="297"/>
      <c r="BV111" s="297"/>
      <c r="BW111" s="297"/>
      <c r="BX111" s="297"/>
      <c r="BY111" s="300">
        <f>BX74/(BZ73-BY73)</f>
        <v>8.5470085470085472E-2</v>
      </c>
      <c r="BZ111" s="297"/>
      <c r="CA111" s="297"/>
      <c r="CB111" s="297"/>
      <c r="CC111" s="297"/>
      <c r="CD111" s="298">
        <f t="shared" si="197"/>
        <v>1.2987012987012988E-2</v>
      </c>
      <c r="CE111" s="297"/>
      <c r="CF111" s="297"/>
      <c r="CG111" s="297"/>
      <c r="CH111" s="297"/>
      <c r="CI111" s="297"/>
      <c r="CJ111" s="298">
        <f t="shared" si="198"/>
        <v>6.6666666666666666E-2</v>
      </c>
      <c r="CK111" s="297"/>
      <c r="CL111" s="247"/>
      <c r="CM111" s="297"/>
      <c r="CN111" s="297"/>
      <c r="CO111" s="297"/>
      <c r="CP111" s="297"/>
      <c r="CQ111" s="300">
        <f t="shared" si="199"/>
        <v>0.14414414414414414</v>
      </c>
      <c r="CR111" s="297"/>
      <c r="CS111" s="297"/>
      <c r="CT111" s="297"/>
      <c r="CU111" s="297"/>
      <c r="CV111" s="297"/>
      <c r="CW111" s="300">
        <f t="shared" ref="CW111" si="206">CV74/(CX73-CW73)</f>
        <v>0.17647058823529413</v>
      </c>
      <c r="CX111" s="247"/>
      <c r="CY111" s="297"/>
      <c r="CZ111" s="297"/>
      <c r="DA111" s="297"/>
      <c r="DB111" s="297"/>
      <c r="DC111" s="300">
        <f t="shared" si="200"/>
        <v>0.11428571428571428</v>
      </c>
      <c r="DD111" s="297"/>
      <c r="DE111" s="297"/>
      <c r="DF111" s="297"/>
      <c r="DG111" s="297"/>
      <c r="DH111" s="300">
        <f t="shared" si="201"/>
        <v>6.7632850241545889E-2</v>
      </c>
      <c r="DI111" s="297"/>
      <c r="DJ111" s="247"/>
      <c r="DK111" s="297"/>
      <c r="DL111" s="297"/>
      <c r="DM111" s="297"/>
      <c r="DN111" s="300">
        <f t="shared" si="202"/>
        <v>0.11904761904761904</v>
      </c>
      <c r="DO111" s="297"/>
      <c r="DP111" s="374">
        <f t="shared" si="106"/>
        <v>0</v>
      </c>
      <c r="DQ111" s="297"/>
      <c r="DR111" s="297"/>
      <c r="DS111" s="297"/>
      <c r="DT111" s="300">
        <f t="shared" si="203"/>
        <v>6.5789473684210523E-2</v>
      </c>
      <c r="DU111" s="297"/>
      <c r="DV111" s="297"/>
      <c r="DW111" s="297"/>
      <c r="DX111" s="297"/>
      <c r="DY111" s="297"/>
      <c r="DZ111" s="300">
        <f t="shared" si="204"/>
        <v>7.3221757322175729E-2</v>
      </c>
      <c r="EA111" s="297"/>
      <c r="EB111" s="297"/>
      <c r="EC111" s="297"/>
      <c r="ED111" s="297"/>
      <c r="EE111" s="297"/>
      <c r="EF111" s="300">
        <f>EF74/(EH73-EG73)</f>
        <v>6.7567567567567571E-2</v>
      </c>
      <c r="EG111" s="297"/>
      <c r="EH111" s="297"/>
      <c r="EI111" s="297"/>
      <c r="EJ111" s="247"/>
      <c r="EK111" s="247"/>
      <c r="EL111" s="247"/>
      <c r="EM111" s="247"/>
      <c r="EN111" s="247"/>
      <c r="EO111" s="297"/>
      <c r="EP111" s="297"/>
      <c r="EQ111" s="297"/>
      <c r="ER111" s="297"/>
      <c r="ES111" s="297"/>
      <c r="ET111" s="297"/>
      <c r="EU111" s="301"/>
      <c r="EV111" s="301"/>
      <c r="EW111" s="301"/>
      <c r="EX111" s="301"/>
      <c r="EY111" s="300">
        <f>EX74/(EZ73-EY73)</f>
        <v>8.4315827081100386E-2</v>
      </c>
      <c r="EZ111" s="301"/>
    </row>
    <row r="112" spans="1:166" x14ac:dyDescent="0.2">
      <c r="BT112" s="247"/>
      <c r="CL112" s="247"/>
      <c r="CX112" s="247"/>
      <c r="DJ112" s="247"/>
      <c r="DP112" s="374">
        <f t="shared" si="106"/>
        <v>0</v>
      </c>
      <c r="EF112" s="294"/>
      <c r="EJ112" s="247"/>
      <c r="EK112" s="247"/>
      <c r="EL112" s="247"/>
      <c r="EM112" s="247"/>
      <c r="EN112" s="247"/>
      <c r="EY112" s="294"/>
    </row>
    <row r="113" spans="23:157" x14ac:dyDescent="0.2">
      <c r="W113" s="269"/>
      <c r="X113" s="269"/>
      <c r="Y113" s="269"/>
      <c r="Z113" s="269"/>
      <c r="AA113" s="269"/>
      <c r="CL113" s="247"/>
      <c r="CX113" s="247"/>
      <c r="DJ113" s="247"/>
      <c r="DP113" s="374">
        <f t="shared" si="106"/>
        <v>0</v>
      </c>
      <c r="EF113" s="294"/>
      <c r="EJ113" s="247"/>
      <c r="EK113" s="247"/>
      <c r="EL113" s="247"/>
      <c r="EM113" s="247"/>
      <c r="EN113" s="247"/>
      <c r="EY113" s="294"/>
    </row>
    <row r="114" spans="23:157" x14ac:dyDescent="0.2">
      <c r="W114" s="269"/>
      <c r="X114" s="269"/>
      <c r="Y114" s="269"/>
      <c r="Z114" s="269"/>
      <c r="AA114" s="269"/>
      <c r="CL114" s="247"/>
      <c r="CX114" s="247"/>
      <c r="DJ114" s="247"/>
      <c r="DP114" s="374">
        <f t="shared" si="106"/>
        <v>0</v>
      </c>
      <c r="EF114" s="294"/>
      <c r="EJ114" s="247"/>
      <c r="EK114" s="247"/>
      <c r="EL114" s="247"/>
      <c r="EM114" s="247"/>
      <c r="EN114" s="247"/>
      <c r="EY114" s="294"/>
    </row>
    <row r="115" spans="23:157" ht="13.5" thickBot="1" x14ac:dyDescent="0.25">
      <c r="W115" s="269"/>
      <c r="X115" s="269"/>
      <c r="Y115" s="269"/>
      <c r="Z115" s="269"/>
      <c r="AA115" s="269"/>
      <c r="CL115" s="247"/>
      <c r="CX115" s="247"/>
      <c r="DJ115" s="247"/>
      <c r="DP115" s="374">
        <f t="shared" si="106"/>
        <v>0</v>
      </c>
      <c r="EF115" s="294"/>
      <c r="EJ115" s="247"/>
      <c r="EK115" s="247"/>
      <c r="EL115" s="247"/>
      <c r="EM115" s="247"/>
      <c r="EN115" s="247"/>
      <c r="EU115" s="98"/>
      <c r="EV115" s="98" t="s">
        <v>106</v>
      </c>
      <c r="EW115" s="98"/>
      <c r="EX115" s="98" t="s">
        <v>107</v>
      </c>
      <c r="EY115" s="98" t="s">
        <v>108</v>
      </c>
      <c r="EZ115" s="98" t="s">
        <v>109</v>
      </c>
      <c r="FA115" s="303"/>
    </row>
    <row r="116" spans="23:157" ht="13.5" thickBot="1" x14ac:dyDescent="0.25">
      <c r="W116" s="269"/>
      <c r="X116" s="269"/>
      <c r="Y116" s="269"/>
      <c r="Z116" s="269"/>
      <c r="AA116" s="269"/>
      <c r="CL116" s="247"/>
      <c r="CX116" s="247"/>
      <c r="DJ116" s="247"/>
      <c r="DP116" s="374">
        <f t="shared" si="106"/>
        <v>0</v>
      </c>
      <c r="EJ116" s="247"/>
      <c r="EK116" s="247"/>
      <c r="EL116" s="247"/>
      <c r="EM116" s="247"/>
      <c r="EN116" s="247"/>
      <c r="EU116" s="297">
        <v>2012</v>
      </c>
      <c r="EV116" s="297">
        <v>3100</v>
      </c>
      <c r="EW116" s="297"/>
      <c r="EX116" s="297">
        <v>150</v>
      </c>
      <c r="EY116" s="297">
        <v>140</v>
      </c>
      <c r="EZ116" s="306">
        <f t="shared" ref="EZ116:EZ122" si="207">EV116-EX116-EY116</f>
        <v>2810</v>
      </c>
      <c r="FA116" s="305"/>
    </row>
    <row r="117" spans="23:157" ht="13.5" thickBot="1" x14ac:dyDescent="0.25">
      <c r="W117" s="269"/>
      <c r="X117" s="269"/>
      <c r="Y117" s="269"/>
      <c r="Z117" s="269"/>
      <c r="AA117" s="269"/>
      <c r="CL117" s="247"/>
      <c r="CX117" s="247"/>
      <c r="DJ117" s="247"/>
      <c r="DP117" s="374">
        <f t="shared" si="106"/>
        <v>0</v>
      </c>
      <c r="EJ117" s="247"/>
      <c r="EK117" s="247"/>
      <c r="EL117" s="247"/>
      <c r="EM117" s="247"/>
      <c r="EN117" s="247"/>
      <c r="EU117" s="297">
        <v>2013</v>
      </c>
      <c r="EV117" s="297">
        <v>3233</v>
      </c>
      <c r="EW117" s="297"/>
      <c r="EX117" s="297">
        <v>200</v>
      </c>
      <c r="EY117" s="297">
        <v>180</v>
      </c>
      <c r="EZ117" s="306">
        <f t="shared" si="207"/>
        <v>2853</v>
      </c>
      <c r="FA117" s="304"/>
    </row>
    <row r="118" spans="23:157" ht="13.5" thickBot="1" x14ac:dyDescent="0.25">
      <c r="W118" s="269"/>
      <c r="X118" s="269"/>
      <c r="Y118" s="269"/>
      <c r="Z118" s="269"/>
      <c r="AA118" s="269"/>
      <c r="CL118" s="247"/>
      <c r="CX118" s="247"/>
      <c r="DP118" s="374">
        <f t="shared" si="106"/>
        <v>0</v>
      </c>
      <c r="EJ118" s="247"/>
      <c r="EK118" s="247"/>
      <c r="EL118" s="247"/>
      <c r="EM118" s="247"/>
      <c r="EN118" s="247"/>
      <c r="EU118" s="297">
        <v>2014</v>
      </c>
      <c r="EV118" s="297">
        <v>3448</v>
      </c>
      <c r="EW118" s="297"/>
      <c r="EX118" s="297">
        <v>265</v>
      </c>
      <c r="EY118" s="297">
        <v>210</v>
      </c>
      <c r="EZ118" s="306">
        <f t="shared" si="207"/>
        <v>2973</v>
      </c>
      <c r="FA118" s="305"/>
    </row>
    <row r="119" spans="23:157" ht="13.5" thickBot="1" x14ac:dyDescent="0.25">
      <c r="W119" s="269"/>
      <c r="X119" s="269"/>
      <c r="Y119" s="269"/>
      <c r="Z119" s="269"/>
      <c r="AA119" s="269"/>
      <c r="CL119" s="247"/>
      <c r="CX119" s="247"/>
      <c r="DP119" s="374">
        <f t="shared" si="106"/>
        <v>0</v>
      </c>
      <c r="EJ119" s="247"/>
      <c r="EK119" s="247"/>
      <c r="EL119" s="247"/>
      <c r="EM119" s="247"/>
      <c r="EN119" s="247"/>
      <c r="EU119" s="297">
        <v>2015</v>
      </c>
      <c r="EV119" s="297">
        <v>3716</v>
      </c>
      <c r="EW119" s="297"/>
      <c r="EX119" s="297">
        <v>300</v>
      </c>
      <c r="EY119" s="297">
        <v>225</v>
      </c>
      <c r="EZ119" s="306">
        <f t="shared" si="207"/>
        <v>3191</v>
      </c>
      <c r="FA119" s="304"/>
    </row>
    <row r="120" spans="23:157" ht="13.5" thickBot="1" x14ac:dyDescent="0.25">
      <c r="W120" s="269"/>
      <c r="X120" s="269"/>
      <c r="Y120" s="269"/>
      <c r="Z120" s="269"/>
      <c r="AA120" s="269"/>
      <c r="CL120" s="247"/>
      <c r="CX120" s="247"/>
      <c r="DP120" s="374">
        <f t="shared" si="106"/>
        <v>0</v>
      </c>
      <c r="EJ120" s="247"/>
      <c r="EK120" s="247"/>
      <c r="EL120" s="247"/>
      <c r="EM120" s="247"/>
      <c r="EN120" s="247"/>
      <c r="EU120" s="297">
        <v>2016</v>
      </c>
      <c r="EV120" s="297">
        <v>4029</v>
      </c>
      <c r="EW120" s="297"/>
      <c r="EX120" s="297">
        <v>330</v>
      </c>
      <c r="EY120" s="297">
        <v>230</v>
      </c>
      <c r="EZ120" s="306">
        <f t="shared" si="207"/>
        <v>3469</v>
      </c>
      <c r="FA120" s="305"/>
    </row>
    <row r="121" spans="23:157" ht="13.5" thickBot="1" x14ac:dyDescent="0.25">
      <c r="CL121" s="247"/>
      <c r="CX121" s="247"/>
      <c r="DP121" s="374">
        <f t="shared" si="106"/>
        <v>0</v>
      </c>
      <c r="EJ121" s="247"/>
      <c r="EK121" s="247"/>
      <c r="EL121" s="247"/>
      <c r="EM121" s="247"/>
      <c r="EN121" s="247"/>
      <c r="EU121" s="297">
        <v>2017</v>
      </c>
      <c r="EV121" s="297">
        <v>4313</v>
      </c>
      <c r="EW121" s="297"/>
      <c r="EX121" s="297">
        <v>355</v>
      </c>
      <c r="EY121" s="297">
        <v>240</v>
      </c>
      <c r="EZ121" s="306">
        <f t="shared" si="207"/>
        <v>3718</v>
      </c>
      <c r="FA121" s="304"/>
    </row>
    <row r="122" spans="23:157" ht="13.5" thickBot="1" x14ac:dyDescent="0.25">
      <c r="CL122" s="247"/>
      <c r="CX122" s="247"/>
      <c r="DP122" s="374">
        <f t="shared" si="106"/>
        <v>0</v>
      </c>
      <c r="EJ122" s="247"/>
      <c r="EK122" s="247"/>
      <c r="EL122" s="247"/>
      <c r="EM122" s="247"/>
      <c r="EN122" s="247"/>
      <c r="EU122" s="297">
        <v>2018</v>
      </c>
      <c r="EV122" s="297">
        <v>4642</v>
      </c>
      <c r="EW122" s="297"/>
      <c r="EX122" s="297">
        <v>380</v>
      </c>
      <c r="EY122" s="297">
        <v>255</v>
      </c>
      <c r="EZ122" s="306">
        <f t="shared" si="207"/>
        <v>4007</v>
      </c>
      <c r="FA122" s="305"/>
    </row>
    <row r="123" spans="23:157" x14ac:dyDescent="0.2">
      <c r="CX123" s="247"/>
      <c r="DP123" s="374">
        <f t="shared" si="106"/>
        <v>0</v>
      </c>
      <c r="EJ123" s="247"/>
      <c r="EK123" s="247"/>
      <c r="EL123" s="247"/>
      <c r="EM123" s="247"/>
      <c r="EN123" s="247"/>
      <c r="FA123" s="304"/>
    </row>
    <row r="124" spans="23:157" x14ac:dyDescent="0.2">
      <c r="CX124" s="247"/>
      <c r="DP124" s="374">
        <f t="shared" si="106"/>
        <v>0</v>
      </c>
      <c r="EJ124" s="247"/>
      <c r="EK124" s="247"/>
      <c r="EL124" s="247"/>
      <c r="EM124" s="247"/>
      <c r="EN124" s="247"/>
      <c r="FA124" s="305"/>
    </row>
    <row r="125" spans="23:157" x14ac:dyDescent="0.2">
      <c r="CX125" s="247"/>
      <c r="DP125" s="374">
        <f t="shared" si="106"/>
        <v>0</v>
      </c>
      <c r="EJ125" s="247"/>
      <c r="EK125" s="247"/>
      <c r="EL125" s="247"/>
      <c r="EM125" s="247"/>
      <c r="EN125" s="247"/>
      <c r="FA125" s="304"/>
    </row>
    <row r="126" spans="23:157" x14ac:dyDescent="0.2">
      <c r="CX126" s="247"/>
      <c r="DP126" s="374">
        <f t="shared" si="106"/>
        <v>0</v>
      </c>
      <c r="EJ126" s="247"/>
      <c r="EK126" s="247"/>
      <c r="EL126" s="247"/>
      <c r="EM126" s="247"/>
      <c r="EN126" s="247"/>
      <c r="FA126" s="305"/>
    </row>
    <row r="127" spans="23:157" x14ac:dyDescent="0.2">
      <c r="CX127" s="247"/>
      <c r="DP127" s="374">
        <f t="shared" si="106"/>
        <v>0</v>
      </c>
      <c r="EJ127" s="247"/>
      <c r="EK127" s="247"/>
      <c r="EL127" s="247"/>
      <c r="EM127" s="247"/>
      <c r="EN127" s="247"/>
      <c r="FA127" s="304"/>
    </row>
    <row r="128" spans="23:157" x14ac:dyDescent="0.2">
      <c r="DP128" s="374">
        <f t="shared" si="106"/>
        <v>0</v>
      </c>
      <c r="EJ128" s="247"/>
      <c r="EK128" s="247"/>
      <c r="EL128" s="247"/>
      <c r="EM128" s="247"/>
      <c r="EN128" s="247"/>
      <c r="FA128" s="304"/>
    </row>
    <row r="129" spans="120:158" x14ac:dyDescent="0.2">
      <c r="DP129" s="374">
        <f t="shared" si="106"/>
        <v>0</v>
      </c>
      <c r="EJ129" s="247"/>
      <c r="EK129" s="247"/>
      <c r="EL129" s="247"/>
      <c r="EM129" s="247"/>
      <c r="EN129" s="247"/>
      <c r="FA129" s="304"/>
    </row>
    <row r="130" spans="120:158" x14ac:dyDescent="0.2">
      <c r="DP130" s="374">
        <f t="shared" si="106"/>
        <v>0</v>
      </c>
      <c r="EJ130" s="247"/>
      <c r="EK130" s="247"/>
      <c r="EL130" s="247"/>
      <c r="EM130" s="247"/>
      <c r="EN130" s="247"/>
      <c r="FA130" s="304"/>
    </row>
    <row r="131" spans="120:158" x14ac:dyDescent="0.2">
      <c r="DP131" s="374">
        <f t="shared" si="106"/>
        <v>0</v>
      </c>
      <c r="EJ131" s="247"/>
      <c r="EK131" s="247"/>
      <c r="EL131" s="247"/>
      <c r="EM131" s="247"/>
      <c r="EN131" s="247"/>
      <c r="FA131" s="304"/>
    </row>
    <row r="132" spans="120:158" x14ac:dyDescent="0.2">
      <c r="DP132" s="374">
        <f t="shared" si="106"/>
        <v>0</v>
      </c>
      <c r="EJ132" s="247"/>
      <c r="EK132" s="247"/>
      <c r="EL132" s="247"/>
      <c r="EM132" s="247"/>
      <c r="EN132" s="247"/>
      <c r="FA132" s="304"/>
    </row>
    <row r="133" spans="120:158" x14ac:dyDescent="0.2">
      <c r="DP133" s="374">
        <f t="shared" si="106"/>
        <v>0</v>
      </c>
      <c r="EJ133" s="247"/>
      <c r="EK133" s="247"/>
      <c r="EL133" s="247"/>
      <c r="EM133" s="247"/>
      <c r="EN133" s="247"/>
      <c r="FA133" s="304"/>
    </row>
    <row r="134" spans="120:158" x14ac:dyDescent="0.2">
      <c r="DP134" s="374">
        <f t="shared" si="106"/>
        <v>0</v>
      </c>
      <c r="EJ134" s="247"/>
      <c r="EK134" s="247"/>
      <c r="EL134" s="247"/>
      <c r="EM134" s="247"/>
      <c r="EN134" s="247"/>
      <c r="FA134" s="304"/>
    </row>
    <row r="135" spans="120:158" x14ac:dyDescent="0.2">
      <c r="DP135" s="374">
        <f t="shared" si="106"/>
        <v>0</v>
      </c>
      <c r="EJ135" s="247"/>
      <c r="EK135" s="247"/>
      <c r="EL135" s="247"/>
      <c r="EM135" s="247"/>
      <c r="EN135" s="247"/>
      <c r="FA135" s="304"/>
    </row>
    <row r="136" spans="120:158" x14ac:dyDescent="0.2">
      <c r="DP136" s="374">
        <f t="shared" si="106"/>
        <v>0</v>
      </c>
      <c r="EJ136" s="247"/>
      <c r="EK136" s="247"/>
      <c r="EL136" s="247"/>
      <c r="EM136" s="247"/>
      <c r="EN136" s="247"/>
      <c r="FA136" s="304"/>
    </row>
    <row r="137" spans="120:158" x14ac:dyDescent="0.2">
      <c r="DP137" s="374">
        <f t="shared" si="106"/>
        <v>0</v>
      </c>
      <c r="EJ137" s="247"/>
      <c r="EK137" s="247"/>
      <c r="EL137" s="247"/>
      <c r="EM137" s="247"/>
      <c r="EN137" s="247"/>
      <c r="FA137" s="304"/>
    </row>
    <row r="138" spans="120:158" x14ac:dyDescent="0.2">
      <c r="DP138" s="374">
        <f t="shared" si="106"/>
        <v>0</v>
      </c>
      <c r="EJ138" s="247"/>
      <c r="EK138" s="247"/>
      <c r="EL138" s="247"/>
      <c r="EM138" s="247"/>
      <c r="EN138" s="247"/>
      <c r="FA138" s="304"/>
    </row>
    <row r="139" spans="120:158" x14ac:dyDescent="0.2">
      <c r="DP139" s="374">
        <f t="shared" si="106"/>
        <v>0</v>
      </c>
      <c r="EJ139" s="247"/>
      <c r="EK139" s="247"/>
      <c r="EL139" s="247"/>
      <c r="EM139" s="247"/>
      <c r="EN139" s="247"/>
      <c r="FA139" s="304"/>
    </row>
    <row r="140" spans="120:158" x14ac:dyDescent="0.2">
      <c r="DP140" s="374">
        <f t="shared" si="106"/>
        <v>0</v>
      </c>
      <c r="EJ140" s="247"/>
      <c r="EK140" s="247"/>
      <c r="EL140" s="247"/>
      <c r="EM140" s="247"/>
      <c r="EN140" s="247"/>
      <c r="FA140" s="304"/>
    </row>
    <row r="141" spans="120:158" x14ac:dyDescent="0.2">
      <c r="EJ141" s="247"/>
      <c r="EK141" s="247"/>
      <c r="EL141" s="247"/>
      <c r="EM141" s="247"/>
      <c r="EN141" s="247"/>
      <c r="FA141" s="304"/>
      <c r="FB141" s="39">
        <f>3553-3575</f>
        <v>-22</v>
      </c>
    </row>
    <row r="142" spans="120:158" x14ac:dyDescent="0.2">
      <c r="EJ142" s="247"/>
      <c r="EK142" s="247"/>
      <c r="EL142" s="247"/>
      <c r="EM142" s="247"/>
      <c r="EN142" s="247"/>
      <c r="FA142" s="304"/>
      <c r="FB142" s="39">
        <f>6+7+1+6+2+2</f>
        <v>24</v>
      </c>
    </row>
    <row r="143" spans="120:158" x14ac:dyDescent="0.2">
      <c r="FA143" s="304"/>
    </row>
    <row r="144" spans="120:158" x14ac:dyDescent="0.2">
      <c r="FA144" s="304"/>
    </row>
    <row r="145" spans="157:157" x14ac:dyDescent="0.2">
      <c r="FA145" s="304"/>
    </row>
    <row r="146" spans="157:157" x14ac:dyDescent="0.2">
      <c r="FA146" s="304"/>
    </row>
    <row r="147" spans="157:157" x14ac:dyDescent="0.2">
      <c r="FA147" s="304"/>
    </row>
    <row r="148" spans="157:157" x14ac:dyDescent="0.2">
      <c r="FA148" s="304"/>
    </row>
    <row r="149" spans="157:157" x14ac:dyDescent="0.2">
      <c r="FA149" s="304"/>
    </row>
    <row r="150" spans="157:157" x14ac:dyDescent="0.2">
      <c r="FA150" s="305"/>
    </row>
    <row r="151" spans="157:157" x14ac:dyDescent="0.2">
      <c r="FA151" s="305"/>
    </row>
    <row r="152" spans="157:157" x14ac:dyDescent="0.2">
      <c r="FA152" s="305"/>
    </row>
    <row r="153" spans="157:157" x14ac:dyDescent="0.2">
      <c r="FA153" s="305"/>
    </row>
    <row r="154" spans="157:157" x14ac:dyDescent="0.2">
      <c r="FA154" s="305"/>
    </row>
    <row r="155" spans="157:157" x14ac:dyDescent="0.2">
      <c r="FA155" s="240"/>
    </row>
    <row r="156" spans="157:157" x14ac:dyDescent="0.2">
      <c r="FA156" s="240"/>
    </row>
    <row r="157" spans="157:157" x14ac:dyDescent="0.2">
      <c r="FA157" s="307"/>
    </row>
    <row r="158" spans="157:157" x14ac:dyDescent="0.2">
      <c r="FA158" s="240"/>
    </row>
    <row r="159" spans="157:157" x14ac:dyDescent="0.2">
      <c r="FA159" s="240"/>
    </row>
    <row r="160" spans="157:157" x14ac:dyDescent="0.2">
      <c r="FA160" s="240"/>
    </row>
    <row r="161" spans="157:157" x14ac:dyDescent="0.2">
      <c r="FA161" s="240"/>
    </row>
    <row r="162" spans="157:157" x14ac:dyDescent="0.2">
      <c r="FA162" s="240"/>
    </row>
    <row r="163" spans="157:157" x14ac:dyDescent="0.2">
      <c r="FA163" s="240"/>
    </row>
    <row r="164" spans="157:157" x14ac:dyDescent="0.2">
      <c r="FA164" s="240"/>
    </row>
    <row r="165" spans="157:157" x14ac:dyDescent="0.2">
      <c r="FA165" s="240"/>
    </row>
    <row r="166" spans="157:157" x14ac:dyDescent="0.2">
      <c r="FA166" s="240"/>
    </row>
    <row r="167" spans="157:157" x14ac:dyDescent="0.2">
      <c r="FA167" s="240"/>
    </row>
    <row r="168" spans="157:157" x14ac:dyDescent="0.2">
      <c r="FA168" s="240"/>
    </row>
    <row r="169" spans="157:157" x14ac:dyDescent="0.2">
      <c r="FA169" s="240"/>
    </row>
    <row r="170" spans="157:157" x14ac:dyDescent="0.2">
      <c r="FA170" s="240"/>
    </row>
    <row r="171" spans="157:157" x14ac:dyDescent="0.2">
      <c r="FA171" s="240"/>
    </row>
    <row r="172" spans="157:157" x14ac:dyDescent="0.2">
      <c r="FA172" s="240"/>
    </row>
    <row r="173" spans="157:157" x14ac:dyDescent="0.2">
      <c r="FA173" s="240"/>
    </row>
    <row r="174" spans="157:157" x14ac:dyDescent="0.2">
      <c r="FA174" s="240"/>
    </row>
    <row r="175" spans="157:157" x14ac:dyDescent="0.2">
      <c r="FA175" s="240"/>
    </row>
    <row r="176" spans="157:157" x14ac:dyDescent="0.2">
      <c r="FA176" s="240"/>
    </row>
    <row r="177" spans="157:157" x14ac:dyDescent="0.2">
      <c r="FA177" s="240"/>
    </row>
    <row r="178" spans="157:157" x14ac:dyDescent="0.2">
      <c r="FA178" s="240"/>
    </row>
    <row r="179" spans="157:157" x14ac:dyDescent="0.2">
      <c r="FA179" s="240"/>
    </row>
    <row r="180" spans="157:157" x14ac:dyDescent="0.2">
      <c r="FA180" s="240"/>
    </row>
    <row r="181" spans="157:157" x14ac:dyDescent="0.2">
      <c r="FA181" s="240"/>
    </row>
    <row r="182" spans="157:157" x14ac:dyDescent="0.2">
      <c r="FA182" s="240"/>
    </row>
    <row r="183" spans="157:157" x14ac:dyDescent="0.2">
      <c r="FA183" s="240"/>
    </row>
    <row r="184" spans="157:157" x14ac:dyDescent="0.2">
      <c r="FA184" s="240"/>
    </row>
    <row r="185" spans="157:157" x14ac:dyDescent="0.2">
      <c r="FA185" s="240"/>
    </row>
    <row r="186" spans="157:157" x14ac:dyDescent="0.2">
      <c r="FA186" s="240"/>
    </row>
    <row r="187" spans="157:157" x14ac:dyDescent="0.2">
      <c r="FA187" s="240"/>
    </row>
    <row r="188" spans="157:157" x14ac:dyDescent="0.2">
      <c r="FA188" s="240"/>
    </row>
    <row r="189" spans="157:157" x14ac:dyDescent="0.2">
      <c r="FA189" s="240"/>
    </row>
    <row r="190" spans="157:157" x14ac:dyDescent="0.2">
      <c r="FA190" s="240"/>
    </row>
    <row r="191" spans="157:157" x14ac:dyDescent="0.2">
      <c r="FA191" s="240"/>
    </row>
  </sheetData>
  <mergeCells count="76">
    <mergeCell ref="V4:BN4"/>
    <mergeCell ref="FB13:FD13"/>
    <mergeCell ref="FM14:FQ14"/>
    <mergeCell ref="FM12:FQ12"/>
    <mergeCell ref="FB12:FD12"/>
    <mergeCell ref="FB10:FD10"/>
    <mergeCell ref="FB11:FD11"/>
    <mergeCell ref="DK6:DP6"/>
    <mergeCell ref="CM6:CR6"/>
    <mergeCell ref="CS6:CX6"/>
    <mergeCell ref="CY6:DD6"/>
    <mergeCell ref="DE6:DJ6"/>
    <mergeCell ref="V6:Z6"/>
    <mergeCell ref="AA6:AE6"/>
    <mergeCell ref="BO4:EZ4"/>
    <mergeCell ref="FR13:FV13"/>
    <mergeCell ref="FW13:GA13"/>
    <mergeCell ref="GB13:GF13"/>
    <mergeCell ref="GG15:GK15"/>
    <mergeCell ref="FB14:FD14"/>
    <mergeCell ref="FM15:FQ15"/>
    <mergeCell ref="FR15:FV15"/>
    <mergeCell ref="FW15:GA15"/>
    <mergeCell ref="GB15:GF15"/>
    <mergeCell ref="FR14:FV14"/>
    <mergeCell ref="FW14:GA14"/>
    <mergeCell ref="GB14:GF14"/>
    <mergeCell ref="GG14:GK14"/>
    <mergeCell ref="GB10:GF10"/>
    <mergeCell ref="GG10:GK10"/>
    <mergeCell ref="GG13:GK13"/>
    <mergeCell ref="FM13:FQ13"/>
    <mergeCell ref="FR12:FV12"/>
    <mergeCell ref="FW12:GA12"/>
    <mergeCell ref="GB12:GF12"/>
    <mergeCell ref="GG12:GK12"/>
    <mergeCell ref="FM10:FQ10"/>
    <mergeCell ref="GB11:GF11"/>
    <mergeCell ref="GG11:GK11"/>
    <mergeCell ref="FM11:FQ11"/>
    <mergeCell ref="FR10:FV10"/>
    <mergeCell ref="FW10:GA10"/>
    <mergeCell ref="FR11:FV11"/>
    <mergeCell ref="FW11:GA11"/>
    <mergeCell ref="GG8:GK8"/>
    <mergeCell ref="FB8:FD8"/>
    <mergeCell ref="FM9:FQ9"/>
    <mergeCell ref="FR9:FV9"/>
    <mergeCell ref="FW9:GA9"/>
    <mergeCell ref="GB9:GF9"/>
    <mergeCell ref="GG9:GK9"/>
    <mergeCell ref="FM8:FQ8"/>
    <mergeCell ref="GB8:GF8"/>
    <mergeCell ref="FR8:FV8"/>
    <mergeCell ref="FW8:GA8"/>
    <mergeCell ref="FB9:FD9"/>
    <mergeCell ref="BO1:EZ1"/>
    <mergeCell ref="BO2:EZ2"/>
    <mergeCell ref="DQ6:DV6"/>
    <mergeCell ref="DW6:EB6"/>
    <mergeCell ref="EC6:EH6"/>
    <mergeCell ref="CG6:CL6"/>
    <mergeCell ref="EI6:EN6"/>
    <mergeCell ref="EO6:ET6"/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</mergeCells>
  <phoneticPr fontId="0" type="noConversion"/>
  <conditionalFormatting sqref="X98:X65549 W113:AA120 V82:DO96 V77:Z77 FC69:FJ77 FB82:FB65549 V3:FJ3 FA1:FJ2 BO1:BO2 FA4:FJ4 FB5:FJ5 V72:X77 V64:EH72 Y73:EH77 V6:EO6 EU6:FJ6 V20:EN63 V7:FJ19 Y97:FA65549 EU69:FA77 FA81:FA96 V81:W65549 FC81:FJ65549 X81:EN96 EU20:FJ60 EU61:FB61 FE61:FJ61 EU62:FJ68">
    <cfRule type="cellIs" dxfId="28" priority="47" stopIfTrue="1" operator="lessThan">
      <formula>0</formula>
    </cfRule>
  </conditionalFormatting>
  <conditionalFormatting sqref="EI77:EK77 EM77:EN77 EI64:EN76">
    <cfRule type="cellIs" dxfId="27" priority="18" stopIfTrue="1" operator="lessThan">
      <formula>0</formula>
    </cfRule>
  </conditionalFormatting>
  <conditionalFormatting sqref="EL77">
    <cfRule type="cellIs" dxfId="26" priority="17" stopIfTrue="1" operator="lessThan">
      <formula>0</formula>
    </cfRule>
  </conditionalFormatting>
  <conditionalFormatting sqref="EO77:EQ77 ES77:ET77 EO67:ET76">
    <cfRule type="cellIs" dxfId="25" priority="15" stopIfTrue="1" operator="lessThan">
      <formula>0</formula>
    </cfRule>
  </conditionalFormatting>
  <conditionalFormatting sqref="ER77">
    <cfRule type="cellIs" dxfId="24" priority="14" stopIfTrue="1" operator="lessThan">
      <formula>0</formula>
    </cfRule>
  </conditionalFormatting>
  <conditionalFormatting sqref="EO20:ET63">
    <cfRule type="cellIs" dxfId="23" priority="13" stopIfTrue="1" operator="lessThan">
      <formula>0</formula>
    </cfRule>
  </conditionalFormatting>
  <conditionalFormatting sqref="EO64:ET66">
    <cfRule type="cellIs" dxfId="22" priority="12" stopIfTrue="1" operator="lessThan">
      <formula>0</formula>
    </cfRule>
  </conditionalFormatting>
  <conditionalFormatting sqref="EO81:EO96 ES81:ET96">
    <cfRule type="cellIs" dxfId="21" priority="10" stopIfTrue="1" operator="lessThan">
      <formula>0</formula>
    </cfRule>
  </conditionalFormatting>
  <conditionalFormatting sqref="EP81:ER96">
    <cfRule type="cellIs" dxfId="20" priority="9" stopIfTrue="1" operator="lessThan">
      <formula>0</formula>
    </cfRule>
  </conditionalFormatting>
  <conditionalFormatting sqref="EU81:EU96 EY81:EZ96">
    <cfRule type="cellIs" dxfId="19" priority="8" stopIfTrue="1" operator="lessThan">
      <formula>0</formula>
    </cfRule>
  </conditionalFormatting>
  <conditionalFormatting sqref="EV81:EX96">
    <cfRule type="cellIs" dxfId="18" priority="7" stopIfTrue="1" operator="lessThan">
      <formula>0</formula>
    </cfRule>
  </conditionalFormatting>
  <conditionalFormatting sqref="EM78:FA78 V78:EK78 FC78:FJ78 X80 AC80 AH80 BL80">
    <cfRule type="cellIs" dxfId="17" priority="6" stopIfTrue="1" operator="lessThan">
      <formula>0</formula>
    </cfRule>
  </conditionalFormatting>
  <conditionalFormatting sqref="EL78">
    <cfRule type="cellIs" dxfId="16" priority="5" stopIfTrue="1" operator="lessThan">
      <formula>0</formula>
    </cfRule>
  </conditionalFormatting>
  <conditionalFormatting sqref="V80:W80 FC80:FF80 FH80:FJ80 Y80:AB80 AD80:AG80 AI80:BK80 BM80:FA80">
    <cfRule type="cellIs" dxfId="15" priority="3" stopIfTrue="1" operator="lessThan">
      <formula>0</formula>
    </cfRule>
  </conditionalFormatting>
  <conditionalFormatting sqref="EM79:FA79 V79:EK79 FC79:FJ79">
    <cfRule type="cellIs" dxfId="14" priority="2" stopIfTrue="1" operator="lessThan">
      <formula>0</formula>
    </cfRule>
  </conditionalFormatting>
  <conditionalFormatting sqref="EL79">
    <cfRule type="cellIs" dxfId="13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workbookViewId="0">
      <pane xSplit="2" ySplit="6" topLeftCell="C31" activePane="bottomRight" state="frozen"/>
      <selection pane="topRight" activeCell="C1" sqref="C1"/>
      <selection pane="bottomLeft" activeCell="A7" sqref="A7"/>
      <selection pane="bottomRight" activeCell="W6" sqref="W6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3" customWidth="1"/>
    <col min="13" max="26" width="5" customWidth="1"/>
    <col min="27" max="27" width="5" bestFit="1" customWidth="1"/>
    <col min="28" max="28" width="5" customWidth="1"/>
    <col min="29" max="29" width="5.42578125" customWidth="1"/>
    <col min="30" max="30" width="12.5703125" customWidth="1"/>
  </cols>
  <sheetData>
    <row r="1" spans="1:31" x14ac:dyDescent="0.2">
      <c r="N1" t="s">
        <v>0</v>
      </c>
    </row>
    <row r="2" spans="1:31" x14ac:dyDescent="0.2">
      <c r="N2" t="s">
        <v>1</v>
      </c>
    </row>
    <row r="4" spans="1:31" x14ac:dyDescent="0.2">
      <c r="C4" s="477" t="s">
        <v>248</v>
      </c>
      <c r="D4" s="478"/>
      <c r="E4" s="478"/>
      <c r="F4" s="478"/>
      <c r="G4" s="478"/>
      <c r="H4" s="478"/>
      <c r="I4" s="478"/>
      <c r="J4" s="478"/>
      <c r="K4" s="478"/>
      <c r="L4" s="478"/>
      <c r="M4" s="478"/>
      <c r="N4" s="478"/>
      <c r="O4" s="478"/>
      <c r="P4" s="478"/>
      <c r="Q4" s="478"/>
      <c r="R4" s="478"/>
      <c r="S4" s="478"/>
      <c r="T4" s="478"/>
      <c r="U4" s="478"/>
      <c r="V4" s="478"/>
      <c r="W4" s="478"/>
      <c r="X4" s="478"/>
      <c r="Y4" s="478"/>
      <c r="Z4" s="478"/>
      <c r="AA4" s="478"/>
      <c r="AB4" s="478"/>
      <c r="AC4" s="478"/>
      <c r="AD4" t="s">
        <v>251</v>
      </c>
    </row>
    <row r="6" spans="1:31" s="339" customFormat="1" ht="147.75" customHeight="1" x14ac:dyDescent="0.2">
      <c r="A6" s="270"/>
      <c r="B6" s="270" t="s">
        <v>118</v>
      </c>
      <c r="C6" s="340" t="s">
        <v>214</v>
      </c>
      <c r="D6" s="340" t="s">
        <v>215</v>
      </c>
      <c r="E6" s="340" t="s">
        <v>207</v>
      </c>
      <c r="F6" s="340" t="s">
        <v>206</v>
      </c>
      <c r="G6" s="340" t="s">
        <v>112</v>
      </c>
      <c r="H6" s="340" t="s">
        <v>205</v>
      </c>
      <c r="I6" s="340" t="s">
        <v>196</v>
      </c>
      <c r="J6" s="340" t="s">
        <v>204</v>
      </c>
      <c r="K6" s="340" t="s">
        <v>203</v>
      </c>
      <c r="L6" s="341" t="s">
        <v>185</v>
      </c>
      <c r="M6" s="342" t="s">
        <v>207</v>
      </c>
      <c r="N6" s="342" t="s">
        <v>206</v>
      </c>
      <c r="O6" s="342" t="s">
        <v>112</v>
      </c>
      <c r="P6" s="342" t="s">
        <v>205</v>
      </c>
      <c r="Q6" s="342" t="s">
        <v>195</v>
      </c>
      <c r="R6" s="342" t="s">
        <v>204</v>
      </c>
      <c r="S6" s="342" t="s">
        <v>203</v>
      </c>
      <c r="T6" s="342" t="s">
        <v>216</v>
      </c>
      <c r="U6" s="342" t="s">
        <v>217</v>
      </c>
      <c r="V6" s="342" t="s">
        <v>167</v>
      </c>
      <c r="W6" s="342" t="s">
        <v>218</v>
      </c>
      <c r="X6" s="342" t="s">
        <v>219</v>
      </c>
      <c r="Y6" s="342" t="s">
        <v>227</v>
      </c>
      <c r="Z6" s="342" t="s">
        <v>250</v>
      </c>
      <c r="AA6" s="343" t="s">
        <v>185</v>
      </c>
      <c r="AB6" s="342" t="s">
        <v>222</v>
      </c>
      <c r="AC6" s="270" t="s">
        <v>12</v>
      </c>
    </row>
    <row r="7" spans="1:31" x14ac:dyDescent="0.2">
      <c r="A7">
        <v>2</v>
      </c>
      <c r="B7" s="289" t="s">
        <v>59</v>
      </c>
      <c r="C7" s="335">
        <v>251</v>
      </c>
      <c r="D7" s="335">
        <v>364</v>
      </c>
      <c r="E7" s="335">
        <v>327</v>
      </c>
      <c r="F7" s="335">
        <v>154</v>
      </c>
      <c r="G7" s="335">
        <v>868</v>
      </c>
      <c r="H7" s="335">
        <v>352</v>
      </c>
      <c r="I7" s="335">
        <v>328</v>
      </c>
      <c r="J7" s="335">
        <v>162</v>
      </c>
      <c r="K7" s="335"/>
      <c r="L7" s="336">
        <f t="shared" ref="L7:L27" si="0">SUM(C7:K7)</f>
        <v>2806</v>
      </c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8">
        <f>SUM(M7:Z7)</f>
        <v>0</v>
      </c>
      <c r="AB7" s="280"/>
      <c r="AC7" s="281">
        <v>2806</v>
      </c>
      <c r="AD7" t="str">
        <f>+B7</f>
        <v>Feb-Jun 2002</v>
      </c>
      <c r="AE7">
        <f>+A7</f>
        <v>2</v>
      </c>
    </row>
    <row r="8" spans="1:31" x14ac:dyDescent="0.2">
      <c r="A8">
        <v>3</v>
      </c>
      <c r="B8" s="288" t="s">
        <v>60</v>
      </c>
      <c r="C8" s="271">
        <v>252</v>
      </c>
      <c r="D8" s="271">
        <v>405</v>
      </c>
      <c r="E8" s="271">
        <v>355</v>
      </c>
      <c r="F8" s="271">
        <v>150</v>
      </c>
      <c r="G8" s="271">
        <v>953</v>
      </c>
      <c r="H8" s="271">
        <v>391</v>
      </c>
      <c r="I8" s="271">
        <v>420</v>
      </c>
      <c r="J8" s="271">
        <v>190</v>
      </c>
      <c r="K8" s="271"/>
      <c r="L8" s="274">
        <f t="shared" si="0"/>
        <v>3116</v>
      </c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337"/>
      <c r="AA8" s="338">
        <f t="shared" ref="AA8:AA53" si="1">SUM(M8:Z8)</f>
        <v>0</v>
      </c>
      <c r="AB8" s="280"/>
      <c r="AC8" s="281">
        <v>3116</v>
      </c>
      <c r="AD8" t="str">
        <f t="shared" ref="AD8:AD53" si="2">+B8</f>
        <v>Ago-Dic 2002</v>
      </c>
      <c r="AE8">
        <f t="shared" ref="AE8:AE53" si="3">+A8</f>
        <v>3</v>
      </c>
    </row>
    <row r="9" spans="1:31" x14ac:dyDescent="0.2">
      <c r="A9">
        <v>4</v>
      </c>
      <c r="B9" s="289" t="s">
        <v>61</v>
      </c>
      <c r="C9" s="271">
        <v>207</v>
      </c>
      <c r="D9" s="271">
        <v>387</v>
      </c>
      <c r="E9" s="271">
        <v>315</v>
      </c>
      <c r="F9" s="271">
        <v>143</v>
      </c>
      <c r="G9" s="271">
        <v>757</v>
      </c>
      <c r="H9" s="271">
        <v>362</v>
      </c>
      <c r="I9" s="271">
        <v>391</v>
      </c>
      <c r="J9" s="271">
        <v>188</v>
      </c>
      <c r="K9" s="271"/>
      <c r="L9" s="274">
        <f t="shared" si="0"/>
        <v>2750</v>
      </c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337"/>
      <c r="AA9" s="338">
        <f t="shared" si="1"/>
        <v>0</v>
      </c>
      <c r="AB9" s="280"/>
      <c r="AC9" s="281">
        <v>2750</v>
      </c>
      <c r="AD9" t="str">
        <f t="shared" si="2"/>
        <v>Feb-Jun 2003</v>
      </c>
      <c r="AE9">
        <f t="shared" si="3"/>
        <v>4</v>
      </c>
    </row>
    <row r="10" spans="1:31" x14ac:dyDescent="0.2">
      <c r="A10">
        <v>5</v>
      </c>
      <c r="B10" s="288" t="s">
        <v>62</v>
      </c>
      <c r="C10" s="271">
        <v>214</v>
      </c>
      <c r="D10" s="271">
        <v>478</v>
      </c>
      <c r="E10" s="271">
        <v>344</v>
      </c>
      <c r="F10" s="271">
        <v>149</v>
      </c>
      <c r="G10" s="271">
        <v>823</v>
      </c>
      <c r="H10" s="271">
        <v>384</v>
      </c>
      <c r="I10" s="271">
        <v>419</v>
      </c>
      <c r="J10" s="271">
        <v>202</v>
      </c>
      <c r="K10" s="271"/>
      <c r="L10" s="274">
        <f t="shared" si="0"/>
        <v>3013</v>
      </c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337"/>
      <c r="AA10" s="338">
        <f t="shared" si="1"/>
        <v>0</v>
      </c>
      <c r="AB10" s="280"/>
      <c r="AC10" s="281">
        <v>3013</v>
      </c>
      <c r="AD10" t="str">
        <f t="shared" si="2"/>
        <v>Ago-Dic 2003</v>
      </c>
      <c r="AE10">
        <f t="shared" si="3"/>
        <v>5</v>
      </c>
    </row>
    <row r="11" spans="1:31" x14ac:dyDescent="0.2">
      <c r="A11">
        <v>6</v>
      </c>
      <c r="B11" s="289" t="s">
        <v>63</v>
      </c>
      <c r="C11" s="271">
        <v>179</v>
      </c>
      <c r="D11" s="271">
        <v>358</v>
      </c>
      <c r="E11" s="271">
        <v>277</v>
      </c>
      <c r="F11" s="271">
        <v>111</v>
      </c>
      <c r="G11" s="271">
        <v>674</v>
      </c>
      <c r="H11" s="271">
        <v>342</v>
      </c>
      <c r="I11" s="271">
        <v>380</v>
      </c>
      <c r="J11" s="271">
        <v>181</v>
      </c>
      <c r="K11" s="271"/>
      <c r="L11" s="274">
        <f t="shared" si="0"/>
        <v>2502</v>
      </c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337"/>
      <c r="AA11" s="338">
        <f t="shared" si="1"/>
        <v>0</v>
      </c>
      <c r="AB11" s="280"/>
      <c r="AC11" s="281">
        <v>2502</v>
      </c>
      <c r="AD11" t="str">
        <f t="shared" si="2"/>
        <v>Feb-Jun 2004</v>
      </c>
      <c r="AE11">
        <f t="shared" si="3"/>
        <v>6</v>
      </c>
    </row>
    <row r="12" spans="1:31" x14ac:dyDescent="0.2">
      <c r="A12">
        <v>7</v>
      </c>
      <c r="B12" s="288" t="s">
        <v>64</v>
      </c>
      <c r="C12" s="271">
        <v>209</v>
      </c>
      <c r="D12" s="271">
        <v>411</v>
      </c>
      <c r="E12" s="271">
        <v>329</v>
      </c>
      <c r="F12" s="271">
        <v>139</v>
      </c>
      <c r="G12" s="271">
        <v>712</v>
      </c>
      <c r="H12" s="271">
        <v>348</v>
      </c>
      <c r="I12" s="271">
        <v>408</v>
      </c>
      <c r="J12" s="271">
        <v>231</v>
      </c>
      <c r="K12" s="271">
        <v>92</v>
      </c>
      <c r="L12" s="274">
        <f t="shared" si="0"/>
        <v>2879</v>
      </c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337"/>
      <c r="AA12" s="338">
        <f t="shared" si="1"/>
        <v>0</v>
      </c>
      <c r="AB12" s="280"/>
      <c r="AC12" s="281">
        <v>2879</v>
      </c>
      <c r="AD12" t="str">
        <f t="shared" si="2"/>
        <v>Ago-Dic 2004</v>
      </c>
      <c r="AE12">
        <f t="shared" si="3"/>
        <v>7</v>
      </c>
    </row>
    <row r="13" spans="1:31" x14ac:dyDescent="0.2">
      <c r="A13">
        <v>8</v>
      </c>
      <c r="B13" s="289" t="s">
        <v>65</v>
      </c>
      <c r="C13" s="271">
        <v>166</v>
      </c>
      <c r="D13" s="271">
        <v>329</v>
      </c>
      <c r="E13" s="271">
        <v>260</v>
      </c>
      <c r="F13" s="271">
        <v>122</v>
      </c>
      <c r="G13" s="271">
        <v>583</v>
      </c>
      <c r="H13" s="271">
        <v>283</v>
      </c>
      <c r="I13" s="271">
        <v>303</v>
      </c>
      <c r="J13" s="271">
        <v>189</v>
      </c>
      <c r="K13" s="271">
        <v>84</v>
      </c>
      <c r="L13" s="274">
        <f t="shared" si="0"/>
        <v>2319</v>
      </c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337"/>
      <c r="AA13" s="338">
        <f t="shared" si="1"/>
        <v>0</v>
      </c>
      <c r="AB13" s="280"/>
      <c r="AC13" s="281">
        <v>2319</v>
      </c>
      <c r="AD13" t="str">
        <f t="shared" si="2"/>
        <v>Feb-Jun 2005</v>
      </c>
      <c r="AE13">
        <f t="shared" si="3"/>
        <v>8</v>
      </c>
    </row>
    <row r="14" spans="1:31" x14ac:dyDescent="0.2">
      <c r="A14">
        <v>9</v>
      </c>
      <c r="B14" s="288" t="s">
        <v>66</v>
      </c>
      <c r="C14" s="271">
        <v>181</v>
      </c>
      <c r="D14" s="271">
        <v>369</v>
      </c>
      <c r="E14" s="271">
        <v>286</v>
      </c>
      <c r="F14" s="271">
        <v>150</v>
      </c>
      <c r="G14" s="271">
        <v>651</v>
      </c>
      <c r="H14" s="271">
        <v>301</v>
      </c>
      <c r="I14" s="271">
        <v>379</v>
      </c>
      <c r="J14" s="271">
        <v>230</v>
      </c>
      <c r="K14" s="271">
        <v>292</v>
      </c>
      <c r="L14" s="274">
        <f t="shared" si="0"/>
        <v>2839</v>
      </c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337"/>
      <c r="AA14" s="338">
        <f t="shared" si="1"/>
        <v>0</v>
      </c>
      <c r="AB14" s="280"/>
      <c r="AC14" s="281">
        <v>2839</v>
      </c>
      <c r="AD14" t="str">
        <f t="shared" si="2"/>
        <v>Ago-Dic 2005</v>
      </c>
      <c r="AE14">
        <f t="shared" si="3"/>
        <v>9</v>
      </c>
    </row>
    <row r="15" spans="1:31" x14ac:dyDescent="0.2">
      <c r="A15">
        <v>10</v>
      </c>
      <c r="B15" s="289" t="s">
        <v>67</v>
      </c>
      <c r="C15" s="271">
        <v>158</v>
      </c>
      <c r="D15" s="271">
        <v>296</v>
      </c>
      <c r="E15" s="271">
        <v>235</v>
      </c>
      <c r="F15" s="271">
        <v>135</v>
      </c>
      <c r="G15" s="271">
        <v>533</v>
      </c>
      <c r="H15" s="271">
        <v>253</v>
      </c>
      <c r="I15" s="271">
        <v>297</v>
      </c>
      <c r="J15" s="271">
        <v>195</v>
      </c>
      <c r="K15" s="271">
        <v>258</v>
      </c>
      <c r="L15" s="274">
        <f t="shared" si="0"/>
        <v>2360</v>
      </c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337"/>
      <c r="AA15" s="338">
        <f t="shared" si="1"/>
        <v>0</v>
      </c>
      <c r="AB15" s="280"/>
      <c r="AC15" s="281">
        <v>2360</v>
      </c>
      <c r="AD15" t="str">
        <f t="shared" si="2"/>
        <v>Feb-Jun 2006</v>
      </c>
      <c r="AE15">
        <f t="shared" si="3"/>
        <v>10</v>
      </c>
    </row>
    <row r="16" spans="1:31" x14ac:dyDescent="0.2">
      <c r="A16">
        <v>11</v>
      </c>
      <c r="B16" s="288" t="s">
        <v>68</v>
      </c>
      <c r="C16" s="271">
        <v>184</v>
      </c>
      <c r="D16" s="271">
        <v>342</v>
      </c>
      <c r="E16" s="271">
        <v>248</v>
      </c>
      <c r="F16" s="271">
        <v>155</v>
      </c>
      <c r="G16" s="271">
        <v>595</v>
      </c>
      <c r="H16" s="271">
        <v>271</v>
      </c>
      <c r="I16" s="271">
        <v>366</v>
      </c>
      <c r="J16" s="271">
        <v>228</v>
      </c>
      <c r="K16" s="271">
        <v>422</v>
      </c>
      <c r="L16" s="274">
        <f t="shared" si="0"/>
        <v>2811</v>
      </c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337"/>
      <c r="AA16" s="338">
        <f t="shared" si="1"/>
        <v>0</v>
      </c>
      <c r="AB16" s="280"/>
      <c r="AC16" s="281">
        <v>2811</v>
      </c>
      <c r="AD16" t="str">
        <f t="shared" si="2"/>
        <v>Ago-Dic 2006</v>
      </c>
      <c r="AE16">
        <f t="shared" si="3"/>
        <v>11</v>
      </c>
    </row>
    <row r="17" spans="1:31" ht="13.5" thickBot="1" x14ac:dyDescent="0.25">
      <c r="A17">
        <v>12</v>
      </c>
      <c r="B17" s="290" t="s">
        <v>75</v>
      </c>
      <c r="C17" s="282">
        <v>152</v>
      </c>
      <c r="D17" s="282">
        <v>272</v>
      </c>
      <c r="E17" s="282">
        <v>213</v>
      </c>
      <c r="F17" s="282">
        <v>127</v>
      </c>
      <c r="G17" s="282">
        <v>485</v>
      </c>
      <c r="H17" s="282">
        <v>267</v>
      </c>
      <c r="I17" s="282">
        <v>273</v>
      </c>
      <c r="J17" s="282">
        <v>209</v>
      </c>
      <c r="K17" s="282">
        <v>387</v>
      </c>
      <c r="L17" s="283">
        <f t="shared" si="0"/>
        <v>2385</v>
      </c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Y17" s="284"/>
      <c r="Z17" s="337"/>
      <c r="AA17" s="338">
        <f t="shared" si="1"/>
        <v>0</v>
      </c>
      <c r="AB17" s="285"/>
      <c r="AC17" s="286">
        <v>2385</v>
      </c>
      <c r="AD17" t="str">
        <f t="shared" si="2"/>
        <v>Feb-Jun 2007</v>
      </c>
      <c r="AE17">
        <f t="shared" si="3"/>
        <v>12</v>
      </c>
    </row>
    <row r="18" spans="1:31" x14ac:dyDescent="0.2">
      <c r="A18">
        <v>13</v>
      </c>
      <c r="B18" s="287" t="s">
        <v>76</v>
      </c>
      <c r="C18" s="275">
        <v>176</v>
      </c>
      <c r="D18" s="275">
        <v>316</v>
      </c>
      <c r="E18" s="275">
        <v>209</v>
      </c>
      <c r="F18" s="275">
        <v>139</v>
      </c>
      <c r="G18" s="275">
        <v>542</v>
      </c>
      <c r="H18" s="275">
        <v>311</v>
      </c>
      <c r="I18" s="275">
        <v>331</v>
      </c>
      <c r="J18" s="275">
        <v>206</v>
      </c>
      <c r="K18" s="275">
        <v>500</v>
      </c>
      <c r="L18" s="276">
        <f t="shared" si="0"/>
        <v>2730</v>
      </c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337"/>
      <c r="AA18" s="338">
        <f t="shared" si="1"/>
        <v>0</v>
      </c>
      <c r="AB18" s="278"/>
      <c r="AC18" s="279">
        <v>2730</v>
      </c>
      <c r="AD18" t="str">
        <f t="shared" si="2"/>
        <v>Ago-Dic 2007</v>
      </c>
      <c r="AE18">
        <f t="shared" si="3"/>
        <v>13</v>
      </c>
    </row>
    <row r="19" spans="1:31" x14ac:dyDescent="0.2">
      <c r="A19">
        <v>14</v>
      </c>
      <c r="B19" s="289" t="s">
        <v>77</v>
      </c>
      <c r="C19" s="271">
        <v>135</v>
      </c>
      <c r="D19" s="271">
        <v>251</v>
      </c>
      <c r="E19" s="271">
        <v>179</v>
      </c>
      <c r="F19" s="271">
        <v>121</v>
      </c>
      <c r="G19" s="271">
        <v>464</v>
      </c>
      <c r="H19" s="271">
        <v>250</v>
      </c>
      <c r="I19" s="271">
        <v>272</v>
      </c>
      <c r="J19" s="271">
        <v>165</v>
      </c>
      <c r="K19" s="271">
        <v>475</v>
      </c>
      <c r="L19" s="274">
        <f t="shared" si="0"/>
        <v>2312</v>
      </c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337"/>
      <c r="AA19" s="338">
        <f t="shared" si="1"/>
        <v>0</v>
      </c>
      <c r="AB19" s="280"/>
      <c r="AC19" s="281">
        <v>2312</v>
      </c>
      <c r="AD19" t="str">
        <f t="shared" si="2"/>
        <v>Feb-Jun 2008</v>
      </c>
      <c r="AE19">
        <f t="shared" si="3"/>
        <v>14</v>
      </c>
    </row>
    <row r="20" spans="1:31" x14ac:dyDescent="0.2">
      <c r="A20">
        <v>15</v>
      </c>
      <c r="B20" s="288" t="s">
        <v>78</v>
      </c>
      <c r="C20" s="271">
        <v>170</v>
      </c>
      <c r="D20" s="271">
        <v>273</v>
      </c>
      <c r="E20" s="271">
        <v>183</v>
      </c>
      <c r="F20" s="271">
        <v>151</v>
      </c>
      <c r="G20" s="271">
        <v>604</v>
      </c>
      <c r="H20" s="271">
        <v>245</v>
      </c>
      <c r="I20" s="271">
        <v>308</v>
      </c>
      <c r="J20" s="271">
        <v>207</v>
      </c>
      <c r="K20" s="271">
        <v>548</v>
      </c>
      <c r="L20" s="274">
        <f t="shared" si="0"/>
        <v>2689</v>
      </c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337"/>
      <c r="AA20" s="338">
        <f t="shared" si="1"/>
        <v>0</v>
      </c>
      <c r="AB20" s="280"/>
      <c r="AC20" s="281">
        <v>2689</v>
      </c>
      <c r="AD20" t="str">
        <f t="shared" si="2"/>
        <v>Ago-Dic 2008</v>
      </c>
      <c r="AE20">
        <f t="shared" si="3"/>
        <v>15</v>
      </c>
    </row>
    <row r="21" spans="1:31" x14ac:dyDescent="0.2">
      <c r="A21">
        <v>16</v>
      </c>
      <c r="B21" s="289" t="s">
        <v>79</v>
      </c>
      <c r="C21" s="271">
        <v>146</v>
      </c>
      <c r="D21" s="271">
        <v>231</v>
      </c>
      <c r="E21" s="271">
        <v>133</v>
      </c>
      <c r="F21" s="271">
        <v>124</v>
      </c>
      <c r="G21" s="271">
        <v>552</v>
      </c>
      <c r="H21" s="271">
        <v>213</v>
      </c>
      <c r="I21" s="271">
        <v>258</v>
      </c>
      <c r="J21" s="271">
        <v>158</v>
      </c>
      <c r="K21" s="271">
        <v>482</v>
      </c>
      <c r="L21" s="274">
        <f t="shared" si="0"/>
        <v>2297</v>
      </c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337"/>
      <c r="AA21" s="338">
        <f t="shared" si="1"/>
        <v>0</v>
      </c>
      <c r="AB21" s="280"/>
      <c r="AC21" s="281">
        <v>2297</v>
      </c>
      <c r="AD21" t="str">
        <f t="shared" si="2"/>
        <v>Feb-Jun 2009</v>
      </c>
      <c r="AE21">
        <f t="shared" si="3"/>
        <v>16</v>
      </c>
    </row>
    <row r="22" spans="1:31" x14ac:dyDescent="0.2">
      <c r="A22">
        <v>17</v>
      </c>
      <c r="B22" s="288" t="s">
        <v>80</v>
      </c>
      <c r="C22" s="271">
        <v>170</v>
      </c>
      <c r="D22" s="271">
        <v>252</v>
      </c>
      <c r="E22" s="271">
        <v>154</v>
      </c>
      <c r="F22" s="271">
        <v>164</v>
      </c>
      <c r="G22" s="271">
        <v>623</v>
      </c>
      <c r="H22" s="271">
        <v>257</v>
      </c>
      <c r="I22" s="271">
        <v>339</v>
      </c>
      <c r="J22" s="271">
        <v>226</v>
      </c>
      <c r="K22" s="271">
        <v>544</v>
      </c>
      <c r="L22" s="274">
        <f t="shared" si="0"/>
        <v>2729</v>
      </c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337"/>
      <c r="AA22" s="338">
        <f t="shared" si="1"/>
        <v>0</v>
      </c>
      <c r="AB22" s="280"/>
      <c r="AC22" s="281">
        <v>2729</v>
      </c>
      <c r="AD22" t="str">
        <f t="shared" si="2"/>
        <v>Ago-Dic 2009</v>
      </c>
      <c r="AE22">
        <f t="shared" si="3"/>
        <v>17</v>
      </c>
    </row>
    <row r="23" spans="1:31" x14ac:dyDescent="0.2">
      <c r="A23">
        <v>18</v>
      </c>
      <c r="B23" s="289" t="s">
        <v>81</v>
      </c>
      <c r="C23" s="271">
        <v>134</v>
      </c>
      <c r="D23" s="271">
        <v>186</v>
      </c>
      <c r="E23" s="271">
        <v>120</v>
      </c>
      <c r="F23" s="271">
        <v>154</v>
      </c>
      <c r="G23" s="271">
        <v>526</v>
      </c>
      <c r="H23" s="271">
        <v>210</v>
      </c>
      <c r="I23" s="271">
        <v>224</v>
      </c>
      <c r="J23" s="271">
        <v>176</v>
      </c>
      <c r="K23" s="271">
        <v>454</v>
      </c>
      <c r="L23" s="274">
        <f t="shared" si="0"/>
        <v>2184</v>
      </c>
      <c r="M23" s="272">
        <v>9</v>
      </c>
      <c r="N23" s="272">
        <v>11</v>
      </c>
      <c r="O23" s="272">
        <v>31</v>
      </c>
      <c r="P23" s="272">
        <v>11</v>
      </c>
      <c r="Q23" s="272">
        <v>23</v>
      </c>
      <c r="R23" s="272">
        <v>17</v>
      </c>
      <c r="S23" s="272">
        <v>25</v>
      </c>
      <c r="T23" s="272">
        <v>8</v>
      </c>
      <c r="U23" s="272">
        <v>0</v>
      </c>
      <c r="V23" s="272">
        <v>17</v>
      </c>
      <c r="W23" s="272">
        <v>16</v>
      </c>
      <c r="X23" s="272">
        <v>0</v>
      </c>
      <c r="Y23" s="272"/>
      <c r="Z23" s="337"/>
      <c r="AA23" s="338">
        <f t="shared" si="1"/>
        <v>168</v>
      </c>
      <c r="AB23" s="280">
        <f>+L23</f>
        <v>2184</v>
      </c>
      <c r="AC23" s="281">
        <v>2352</v>
      </c>
      <c r="AD23" t="str">
        <f t="shared" si="2"/>
        <v>Feb-Jun 2010</v>
      </c>
      <c r="AE23">
        <f t="shared" si="3"/>
        <v>18</v>
      </c>
    </row>
    <row r="24" spans="1:31" x14ac:dyDescent="0.2">
      <c r="A24">
        <v>19</v>
      </c>
      <c r="B24" s="288" t="s">
        <v>82</v>
      </c>
      <c r="C24" s="271">
        <v>122</v>
      </c>
      <c r="D24" s="271">
        <v>156</v>
      </c>
      <c r="E24" s="271">
        <v>99</v>
      </c>
      <c r="F24" s="271">
        <v>131</v>
      </c>
      <c r="G24" s="271">
        <v>439</v>
      </c>
      <c r="H24" s="271">
        <v>184</v>
      </c>
      <c r="I24" s="271">
        <v>181</v>
      </c>
      <c r="J24" s="271">
        <v>150</v>
      </c>
      <c r="K24" s="271">
        <v>359</v>
      </c>
      <c r="L24" s="274">
        <f t="shared" si="0"/>
        <v>1821</v>
      </c>
      <c r="M24" s="272">
        <v>37</v>
      </c>
      <c r="N24" s="272">
        <v>42</v>
      </c>
      <c r="O24" s="272">
        <v>138</v>
      </c>
      <c r="P24" s="272">
        <v>70</v>
      </c>
      <c r="Q24" s="272">
        <v>101</v>
      </c>
      <c r="R24" s="272">
        <v>58</v>
      </c>
      <c r="S24" s="272">
        <v>136</v>
      </c>
      <c r="T24" s="272">
        <v>20</v>
      </c>
      <c r="U24" s="272">
        <v>11</v>
      </c>
      <c r="V24" s="272">
        <v>38</v>
      </c>
      <c r="W24" s="272">
        <v>43</v>
      </c>
      <c r="X24" s="272">
        <v>20</v>
      </c>
      <c r="Y24" s="272"/>
      <c r="Z24" s="337"/>
      <c r="AA24" s="338">
        <f t="shared" si="1"/>
        <v>714</v>
      </c>
      <c r="AB24" s="280">
        <f t="shared" ref="AB24:AB71" si="4">+L24</f>
        <v>1821</v>
      </c>
      <c r="AC24" s="281">
        <v>2535</v>
      </c>
      <c r="AD24" t="str">
        <f t="shared" si="2"/>
        <v>Ago-Dic 2010</v>
      </c>
      <c r="AE24">
        <f t="shared" si="3"/>
        <v>19</v>
      </c>
    </row>
    <row r="25" spans="1:31" x14ac:dyDescent="0.2">
      <c r="A25">
        <v>20</v>
      </c>
      <c r="B25" s="289" t="s">
        <v>83</v>
      </c>
      <c r="C25" s="271">
        <v>113</v>
      </c>
      <c r="D25" s="271">
        <v>120</v>
      </c>
      <c r="E25" s="271">
        <v>77</v>
      </c>
      <c r="F25" s="271">
        <v>116</v>
      </c>
      <c r="G25" s="271">
        <v>380</v>
      </c>
      <c r="H25" s="271">
        <v>165</v>
      </c>
      <c r="I25" s="271">
        <v>151</v>
      </c>
      <c r="J25" s="271">
        <v>124</v>
      </c>
      <c r="K25" s="271">
        <v>301</v>
      </c>
      <c r="L25" s="274">
        <f t="shared" si="0"/>
        <v>1547</v>
      </c>
      <c r="M25" s="272">
        <v>34</v>
      </c>
      <c r="N25" s="272">
        <v>54</v>
      </c>
      <c r="O25" s="272">
        <v>186</v>
      </c>
      <c r="P25" s="272">
        <v>86</v>
      </c>
      <c r="Q25" s="272">
        <v>117</v>
      </c>
      <c r="R25" s="272">
        <v>64</v>
      </c>
      <c r="S25" s="272">
        <v>168</v>
      </c>
      <c r="T25" s="272">
        <v>28</v>
      </c>
      <c r="U25" s="272">
        <v>23</v>
      </c>
      <c r="V25" s="272">
        <v>53</v>
      </c>
      <c r="W25" s="272">
        <v>49</v>
      </c>
      <c r="X25" s="272">
        <v>21</v>
      </c>
      <c r="Y25" s="272"/>
      <c r="Z25" s="337"/>
      <c r="AA25" s="338">
        <f t="shared" si="1"/>
        <v>883</v>
      </c>
      <c r="AB25" s="280">
        <f t="shared" si="4"/>
        <v>1547</v>
      </c>
      <c r="AC25" s="281">
        <v>2430</v>
      </c>
      <c r="AD25" t="str">
        <f t="shared" si="2"/>
        <v>Feb-Jun 2011</v>
      </c>
      <c r="AE25">
        <f t="shared" si="3"/>
        <v>20</v>
      </c>
    </row>
    <row r="26" spans="1:31" x14ac:dyDescent="0.2">
      <c r="A26">
        <v>21</v>
      </c>
      <c r="B26" s="288" t="s">
        <v>84</v>
      </c>
      <c r="C26" s="271">
        <v>92</v>
      </c>
      <c r="D26" s="271">
        <v>103</v>
      </c>
      <c r="E26" s="271">
        <v>65</v>
      </c>
      <c r="F26" s="271">
        <v>94</v>
      </c>
      <c r="G26" s="271">
        <v>319</v>
      </c>
      <c r="H26" s="271">
        <v>125</v>
      </c>
      <c r="I26" s="271">
        <v>131</v>
      </c>
      <c r="J26" s="271">
        <v>107</v>
      </c>
      <c r="K26" s="271">
        <v>248</v>
      </c>
      <c r="L26" s="274">
        <f t="shared" si="0"/>
        <v>1284</v>
      </c>
      <c r="M26" s="272">
        <v>74</v>
      </c>
      <c r="N26" s="272">
        <v>88</v>
      </c>
      <c r="O26" s="272">
        <v>380</v>
      </c>
      <c r="P26" s="272">
        <v>161</v>
      </c>
      <c r="Q26" s="272">
        <v>198</v>
      </c>
      <c r="R26" s="272">
        <v>112</v>
      </c>
      <c r="S26" s="272">
        <v>314</v>
      </c>
      <c r="T26" s="272">
        <v>50</v>
      </c>
      <c r="U26" s="272">
        <v>53</v>
      </c>
      <c r="V26" s="272">
        <v>94</v>
      </c>
      <c r="W26" s="272">
        <v>100</v>
      </c>
      <c r="X26" s="272">
        <v>54</v>
      </c>
      <c r="Y26" s="272"/>
      <c r="Z26" s="337"/>
      <c r="AA26" s="338">
        <f t="shared" si="1"/>
        <v>1678</v>
      </c>
      <c r="AB26" s="280">
        <f t="shared" si="4"/>
        <v>1284</v>
      </c>
      <c r="AC26" s="281">
        <v>2962</v>
      </c>
      <c r="AD26" t="str">
        <f t="shared" si="2"/>
        <v>Ago-Dic 2011</v>
      </c>
      <c r="AE26">
        <f t="shared" si="3"/>
        <v>21</v>
      </c>
    </row>
    <row r="27" spans="1:31" x14ac:dyDescent="0.2">
      <c r="A27">
        <v>22</v>
      </c>
      <c r="B27" s="289" t="s">
        <v>85</v>
      </c>
      <c r="C27" s="271">
        <v>80</v>
      </c>
      <c r="D27" s="271">
        <v>72</v>
      </c>
      <c r="E27" s="271">
        <v>48</v>
      </c>
      <c r="F27" s="271">
        <v>80</v>
      </c>
      <c r="G27" s="271">
        <v>257</v>
      </c>
      <c r="H27" s="271">
        <v>104</v>
      </c>
      <c r="I27" s="271">
        <v>108</v>
      </c>
      <c r="J27" s="271">
        <v>92</v>
      </c>
      <c r="K27" s="271">
        <v>198</v>
      </c>
      <c r="L27" s="274">
        <f t="shared" si="0"/>
        <v>1039</v>
      </c>
      <c r="M27" s="272">
        <v>65</v>
      </c>
      <c r="N27" s="272">
        <v>79</v>
      </c>
      <c r="O27" s="272">
        <v>398</v>
      </c>
      <c r="P27" s="272">
        <v>147</v>
      </c>
      <c r="Q27" s="272">
        <v>194</v>
      </c>
      <c r="R27" s="272">
        <v>83</v>
      </c>
      <c r="S27" s="272">
        <v>319</v>
      </c>
      <c r="T27" s="272">
        <v>32</v>
      </c>
      <c r="U27" s="272">
        <v>43</v>
      </c>
      <c r="V27" s="272">
        <v>93</v>
      </c>
      <c r="W27" s="272">
        <v>88</v>
      </c>
      <c r="X27" s="272">
        <v>40</v>
      </c>
      <c r="Y27" s="272"/>
      <c r="Z27" s="337"/>
      <c r="AA27" s="338">
        <f t="shared" si="1"/>
        <v>1581</v>
      </c>
      <c r="AB27" s="280">
        <f t="shared" si="4"/>
        <v>1039</v>
      </c>
      <c r="AC27" s="281">
        <v>2620</v>
      </c>
      <c r="AD27" t="str">
        <f t="shared" si="2"/>
        <v>Feb-Jun 2012</v>
      </c>
      <c r="AE27">
        <f t="shared" si="3"/>
        <v>22</v>
      </c>
    </row>
    <row r="28" spans="1:31" ht="13.5" thickBot="1" x14ac:dyDescent="0.25">
      <c r="A28">
        <v>23</v>
      </c>
      <c r="B28" s="288" t="s">
        <v>86</v>
      </c>
      <c r="C28" s="319">
        <f>+EST_ITM!AT70</f>
        <v>68</v>
      </c>
      <c r="D28" s="319">
        <f>+EST_ITM!AY70</f>
        <v>57</v>
      </c>
      <c r="E28" s="319">
        <f>+EST_ITM!Z70</f>
        <v>44</v>
      </c>
      <c r="F28" s="319">
        <f>+EST_ITM!AE70</f>
        <v>62</v>
      </c>
      <c r="G28" s="319">
        <f>+EST_ITM!AJ70</f>
        <v>205</v>
      </c>
      <c r="H28" s="319">
        <f>+EST_ITM!AO70</f>
        <v>90</v>
      </c>
      <c r="I28" s="319">
        <f>+EST_ITM!BD70</f>
        <v>94</v>
      </c>
      <c r="J28" s="319">
        <f>+EST_ITM!BI70</f>
        <v>79</v>
      </c>
      <c r="K28" s="319">
        <f>+EST_ITM!BN70</f>
        <v>158</v>
      </c>
      <c r="L28" s="274">
        <f>SUM(C28:K28)</f>
        <v>857</v>
      </c>
      <c r="M28" s="318">
        <f>+EST_ITM!CR70</f>
        <v>110</v>
      </c>
      <c r="N28" s="318">
        <f>+EST_ITM!CL70</f>
        <v>120</v>
      </c>
      <c r="O28" s="318">
        <f>+EST_ITM!DJ70</f>
        <v>486</v>
      </c>
      <c r="P28" s="318">
        <f>+EST_ITM!DV70</f>
        <v>209</v>
      </c>
      <c r="Q28" s="318">
        <f>+EST_ITM!DD70</f>
        <v>249</v>
      </c>
      <c r="R28" s="318">
        <f>+EST_ITM!EH70</f>
        <v>138</v>
      </c>
      <c r="S28" s="318">
        <f>+EST_ITM!EB70</f>
        <v>421</v>
      </c>
      <c r="T28" s="318">
        <f>+EST_ITM!BZ70</f>
        <v>74</v>
      </c>
      <c r="U28" s="318">
        <f>+EST_ITM!CX70</f>
        <v>89</v>
      </c>
      <c r="V28" s="318">
        <f>+EST_ITM!CF70</f>
        <v>150</v>
      </c>
      <c r="W28" s="318">
        <f>+EST_ITM!BT70</f>
        <v>140</v>
      </c>
      <c r="X28" s="318">
        <f>+EST_ITM!DP70</f>
        <v>57</v>
      </c>
      <c r="Y28" s="272"/>
      <c r="Z28" s="337"/>
      <c r="AA28" s="338">
        <f t="shared" si="1"/>
        <v>2243</v>
      </c>
      <c r="AB28" s="280">
        <f t="shared" si="4"/>
        <v>857</v>
      </c>
      <c r="AC28" s="20">
        <f>+AA28+AB28</f>
        <v>3100</v>
      </c>
      <c r="AD28" t="str">
        <f t="shared" si="2"/>
        <v>Ago-Dic 2012</v>
      </c>
      <c r="AE28">
        <f t="shared" si="3"/>
        <v>23</v>
      </c>
    </row>
    <row r="29" spans="1:31" ht="13.5" thickBot="1" x14ac:dyDescent="0.25">
      <c r="A29">
        <v>24</v>
      </c>
      <c r="B29" s="289" t="s">
        <v>92</v>
      </c>
      <c r="C29" s="319">
        <f>+EST_ITM!AT71</f>
        <v>52</v>
      </c>
      <c r="D29" s="319">
        <f>+EST_ITM!AY71</f>
        <v>40</v>
      </c>
      <c r="E29" s="319">
        <f>+EST_ITM!Z71</f>
        <v>37</v>
      </c>
      <c r="F29" s="319">
        <f>+EST_ITM!AE71</f>
        <v>62</v>
      </c>
      <c r="G29" s="319">
        <f>+EST_ITM!AJ71</f>
        <v>158</v>
      </c>
      <c r="H29" s="319">
        <f>+EST_ITM!AO71</f>
        <v>62</v>
      </c>
      <c r="I29" s="319">
        <f>+EST_ITM!BD71</f>
        <v>82</v>
      </c>
      <c r="J29" s="319">
        <f>+EST_ITM!BI71</f>
        <v>63</v>
      </c>
      <c r="K29" s="319">
        <f>+EST_ITM!BN71</f>
        <v>125</v>
      </c>
      <c r="L29" s="274">
        <f>SUM(C29:K29)</f>
        <v>681</v>
      </c>
      <c r="M29" s="318">
        <f>+EST_ITM!CR71</f>
        <v>95</v>
      </c>
      <c r="N29" s="318">
        <f>+EST_ITM!CL71</f>
        <v>121</v>
      </c>
      <c r="O29" s="318">
        <f>+EST_ITM!DJ71</f>
        <v>516</v>
      </c>
      <c r="P29" s="318">
        <f>+EST_ITM!DV71</f>
        <v>189</v>
      </c>
      <c r="Q29" s="318">
        <f>+EST_ITM!DD71</f>
        <v>219</v>
      </c>
      <c r="R29" s="318">
        <f>+EST_ITM!EH71</f>
        <v>139</v>
      </c>
      <c r="S29" s="318">
        <f>+EST_ITM!EB71</f>
        <v>415</v>
      </c>
      <c r="T29" s="318">
        <f>+EST_ITM!BZ71</f>
        <v>70</v>
      </c>
      <c r="U29" s="318">
        <f>+EST_ITM!CX71</f>
        <v>94</v>
      </c>
      <c r="V29" s="318">
        <f>+EST_ITM!CF71</f>
        <v>141</v>
      </c>
      <c r="W29" s="318">
        <f>+EST_ITM!BT71</f>
        <v>147</v>
      </c>
      <c r="X29" s="318">
        <f>+EST_ITM!DP71</f>
        <v>46</v>
      </c>
      <c r="Y29" s="272"/>
      <c r="Z29" s="337"/>
      <c r="AA29" s="338">
        <f t="shared" si="1"/>
        <v>2192</v>
      </c>
      <c r="AB29" s="280">
        <f t="shared" si="4"/>
        <v>681</v>
      </c>
      <c r="AC29" s="20">
        <f>+AA29+AB29</f>
        <v>2873</v>
      </c>
      <c r="AD29" t="str">
        <f t="shared" si="2"/>
        <v>Feb-Jun 2013</v>
      </c>
      <c r="AE29">
        <f t="shared" si="3"/>
        <v>24</v>
      </c>
    </row>
    <row r="30" spans="1:31" ht="13.5" thickBot="1" x14ac:dyDescent="0.25">
      <c r="A30">
        <v>25</v>
      </c>
      <c r="B30" s="288" t="s">
        <v>93</v>
      </c>
      <c r="C30" s="271">
        <f>+EST_ITM!AT72</f>
        <v>44</v>
      </c>
      <c r="D30" s="271">
        <f>+EST_ITM!AY72</f>
        <v>31</v>
      </c>
      <c r="E30" s="271">
        <f>+EST_ITM!Z72</f>
        <v>25</v>
      </c>
      <c r="F30" s="271">
        <f>+EST_ITM!AE72</f>
        <v>48</v>
      </c>
      <c r="G30" s="271">
        <f>+EST_ITM!AJ72</f>
        <v>116</v>
      </c>
      <c r="H30" s="271">
        <f>+EST_ITM!AO72</f>
        <v>53</v>
      </c>
      <c r="I30" s="271">
        <f>+EST_ITM!BD72</f>
        <v>62</v>
      </c>
      <c r="J30" s="271">
        <f>+EST_ITM!BI72</f>
        <v>45</v>
      </c>
      <c r="K30" s="271">
        <f>+EST_ITM!BN72</f>
        <v>99</v>
      </c>
      <c r="L30" s="274">
        <f t="shared" ref="L30:L33" si="5">SUM(C30:K30)</f>
        <v>523</v>
      </c>
      <c r="M30" s="272">
        <f>+EST_ITM!CR72</f>
        <v>125</v>
      </c>
      <c r="N30" s="272">
        <f>+EST_ITM!CL72</f>
        <v>164</v>
      </c>
      <c r="O30" s="272">
        <f>+EST_ITM!DJ72</f>
        <v>593</v>
      </c>
      <c r="P30" s="272">
        <f>+EST_ITM!DV72</f>
        <v>245</v>
      </c>
      <c r="Q30" s="272">
        <f>+EST_ITM!DD72</f>
        <v>275</v>
      </c>
      <c r="R30" s="272">
        <f>+EST_ITM!EH72</f>
        <v>172</v>
      </c>
      <c r="S30" s="272">
        <f>+EST_ITM!EB72</f>
        <v>462</v>
      </c>
      <c r="T30" s="272">
        <f>+EST_ITM!BZ72</f>
        <v>129</v>
      </c>
      <c r="U30" s="272">
        <f>+EST_ITM!CX72</f>
        <v>150</v>
      </c>
      <c r="V30" s="272">
        <f>+EST_ITM!CF72</f>
        <v>177</v>
      </c>
      <c r="W30" s="272">
        <f>+EST_ITM!BT72</f>
        <v>179</v>
      </c>
      <c r="X30" s="272">
        <f>+EST_ITM!DP72</f>
        <v>39</v>
      </c>
      <c r="Y30" s="272"/>
      <c r="Z30" s="337"/>
      <c r="AA30" s="338">
        <f t="shared" si="1"/>
        <v>2710</v>
      </c>
      <c r="AB30" s="280">
        <f t="shared" si="4"/>
        <v>523</v>
      </c>
      <c r="AC30" s="286">
        <f>+L30+AA30</f>
        <v>3233</v>
      </c>
      <c r="AD30" t="str">
        <f t="shared" si="2"/>
        <v>Ago-Dic 2013</v>
      </c>
      <c r="AE30">
        <f t="shared" si="3"/>
        <v>25</v>
      </c>
    </row>
    <row r="31" spans="1:31" ht="13.5" thickBot="1" x14ac:dyDescent="0.25">
      <c r="A31">
        <v>26</v>
      </c>
      <c r="B31" s="289" t="s">
        <v>94</v>
      </c>
      <c r="C31" s="319">
        <f>+EST_ITM!AT73</f>
        <v>37</v>
      </c>
      <c r="D31" s="319">
        <f>+EST_ITM!AY73</f>
        <v>12</v>
      </c>
      <c r="E31" s="319">
        <f>+EST_ITM!Z73</f>
        <v>17</v>
      </c>
      <c r="F31" s="319">
        <f>+EST_ITM!AE73</f>
        <v>29</v>
      </c>
      <c r="G31" s="319">
        <f>+EST_ITM!AJ73</f>
        <v>76</v>
      </c>
      <c r="H31" s="319">
        <f>+EST_ITM!AO73</f>
        <v>29</v>
      </c>
      <c r="I31" s="319">
        <f>+EST_ITM!BD73</f>
        <v>34</v>
      </c>
      <c r="J31" s="319">
        <f>+EST_ITM!BI73</f>
        <v>11</v>
      </c>
      <c r="K31" s="319">
        <f>+EST_ITM!BN73</f>
        <v>50</v>
      </c>
      <c r="L31" s="283">
        <f t="shared" si="5"/>
        <v>295</v>
      </c>
      <c r="M31" s="318">
        <f>+EST_ITM!CR73</f>
        <v>111</v>
      </c>
      <c r="N31" s="318">
        <f>+EST_ITM!CL73</f>
        <v>150</v>
      </c>
      <c r="O31" s="318">
        <f>+EST_ITM!DJ73</f>
        <v>621</v>
      </c>
      <c r="P31" s="318">
        <f>+EST_ITM!DV73</f>
        <v>229</v>
      </c>
      <c r="Q31" s="318">
        <f>+EST_ITM!DD73</f>
        <v>248</v>
      </c>
      <c r="R31" s="318">
        <f>+EST_ITM!EH73</f>
        <v>152</v>
      </c>
      <c r="S31" s="318">
        <f>+EST_ITM!EB73</f>
        <v>478</v>
      </c>
      <c r="T31" s="318">
        <f>+EST_ITM!BZ73</f>
        <v>117</v>
      </c>
      <c r="U31" s="318">
        <f>+EST_ITM!CX73</f>
        <v>153</v>
      </c>
      <c r="V31" s="318">
        <f>+EST_ITM!CF73</f>
        <v>155</v>
      </c>
      <c r="W31" s="318">
        <f>+EST_ITM!BT73</f>
        <v>191</v>
      </c>
      <c r="X31" s="318">
        <f>+EST_ITM!DP73</f>
        <v>42</v>
      </c>
      <c r="Y31" s="318"/>
      <c r="Z31" s="337"/>
      <c r="AA31" s="338">
        <f t="shared" si="1"/>
        <v>2647</v>
      </c>
      <c r="AB31" s="280">
        <f t="shared" si="4"/>
        <v>295</v>
      </c>
      <c r="AC31" s="286">
        <f t="shared" ref="AC31:AC33" si="6">+L31+AA31</f>
        <v>2942</v>
      </c>
      <c r="AD31" t="str">
        <f t="shared" si="2"/>
        <v>Feb-Jun 2014</v>
      </c>
      <c r="AE31">
        <f t="shared" si="3"/>
        <v>26</v>
      </c>
    </row>
    <row r="32" spans="1:31" ht="13.5" thickBot="1" x14ac:dyDescent="0.25">
      <c r="A32">
        <v>27</v>
      </c>
      <c r="B32" s="288" t="s">
        <v>96</v>
      </c>
      <c r="C32" s="319">
        <f>+EST_ITM!AT74</f>
        <v>24</v>
      </c>
      <c r="D32" s="319">
        <f>+EST_ITM!AY74</f>
        <v>10</v>
      </c>
      <c r="E32" s="319">
        <f>+EST_ITM!Z74</f>
        <v>8</v>
      </c>
      <c r="F32" s="319">
        <f>+EST_ITM!AE74</f>
        <v>17</v>
      </c>
      <c r="G32" s="319">
        <f>+EST_ITM!AJ74</f>
        <v>27</v>
      </c>
      <c r="H32" s="319">
        <f>+EST_ITM!AO74</f>
        <v>14</v>
      </c>
      <c r="I32" s="319">
        <f>+EST_ITM!BD74</f>
        <v>10</v>
      </c>
      <c r="J32" s="319">
        <f>+EST_ITM!BI74</f>
        <v>7</v>
      </c>
      <c r="K32" s="319">
        <f>+EST_ITM!BN74</f>
        <v>29</v>
      </c>
      <c r="L32" s="283">
        <f t="shared" si="5"/>
        <v>146</v>
      </c>
      <c r="M32" s="318">
        <f>+EST_ITM!CR74</f>
        <v>136</v>
      </c>
      <c r="N32" s="318">
        <f>+EST_ITM!CL74</f>
        <v>193</v>
      </c>
      <c r="O32" s="318">
        <f>+EST_ITM!DJ74</f>
        <v>709</v>
      </c>
      <c r="P32" s="318">
        <f>+EST_ITM!DV74</f>
        <v>317</v>
      </c>
      <c r="Q32" s="318">
        <f>+EST_ITM!DD74</f>
        <v>305</v>
      </c>
      <c r="R32" s="318">
        <f>+EST_ITM!EH74</f>
        <v>190</v>
      </c>
      <c r="S32" s="318">
        <f>+EST_ITM!EB74</f>
        <v>547</v>
      </c>
      <c r="T32" s="318">
        <f>+EST_ITM!BZ74</f>
        <v>145</v>
      </c>
      <c r="U32" s="318">
        <f>+EST_ITM!CX74</f>
        <v>164</v>
      </c>
      <c r="V32" s="318">
        <f>+EST_ITM!CF74</f>
        <v>217</v>
      </c>
      <c r="W32" s="318">
        <f>+EST_ITM!BT74</f>
        <v>209</v>
      </c>
      <c r="X32" s="318">
        <f>+EST_ITM!DP74</f>
        <v>39</v>
      </c>
      <c r="Y32" s="318"/>
      <c r="Z32" s="337"/>
      <c r="AA32" s="338">
        <f t="shared" si="1"/>
        <v>3171</v>
      </c>
      <c r="AB32" s="280">
        <f t="shared" si="4"/>
        <v>146</v>
      </c>
      <c r="AC32" s="286">
        <f t="shared" si="6"/>
        <v>3317</v>
      </c>
      <c r="AD32" t="str">
        <f t="shared" si="2"/>
        <v>Ago-Dic 2014</v>
      </c>
      <c r="AE32">
        <f t="shared" si="3"/>
        <v>27</v>
      </c>
    </row>
    <row r="33" spans="1:33" x14ac:dyDescent="0.2">
      <c r="A33">
        <v>28</v>
      </c>
      <c r="B33" s="289" t="s">
        <v>95</v>
      </c>
      <c r="C33" s="344">
        <f>+EST_ITM!AT75</f>
        <v>10</v>
      </c>
      <c r="D33" s="344">
        <f>+EST_ITM!AY75</f>
        <v>6</v>
      </c>
      <c r="E33" s="344">
        <f>+EST_ITM!Z75</f>
        <v>3</v>
      </c>
      <c r="F33" s="344">
        <f>+EST_ITM!AE75</f>
        <v>8</v>
      </c>
      <c r="G33" s="344">
        <f>+EST_ITM!AJ75</f>
        <v>18</v>
      </c>
      <c r="H33" s="344">
        <f>+EST_ITM!AO75</f>
        <v>6</v>
      </c>
      <c r="I33" s="344">
        <f>+EST_ITM!BD75</f>
        <v>0</v>
      </c>
      <c r="J33" s="344">
        <f>+EST_ITM!BI75</f>
        <v>2</v>
      </c>
      <c r="K33" s="344">
        <f>+EST_ITM!BN75</f>
        <v>17</v>
      </c>
      <c r="L33" s="345">
        <f t="shared" si="5"/>
        <v>70</v>
      </c>
      <c r="M33" s="346">
        <f>+EST_ITM!CR75</f>
        <v>132</v>
      </c>
      <c r="N33" s="346">
        <f>+EST_ITM!CL75</f>
        <v>177</v>
      </c>
      <c r="O33" s="346">
        <f>+EST_ITM!DJ75</f>
        <v>762</v>
      </c>
      <c r="P33" s="346">
        <f>+EST_ITM!DV75</f>
        <v>321</v>
      </c>
      <c r="Q33" s="346">
        <f>+EST_ITM!DD75</f>
        <v>296</v>
      </c>
      <c r="R33" s="346">
        <f>+EST_ITM!EH75</f>
        <v>190</v>
      </c>
      <c r="S33" s="346">
        <f>+EST_ITM!EB75</f>
        <v>555</v>
      </c>
      <c r="T33" s="346">
        <f>+EST_ITM!BZ75</f>
        <v>156</v>
      </c>
      <c r="U33" s="346">
        <f>+EST_ITM!CX75</f>
        <v>175</v>
      </c>
      <c r="V33" s="346">
        <f>+EST_ITM!CF75</f>
        <v>195</v>
      </c>
      <c r="W33" s="346">
        <f>+EST_ITM!BT75</f>
        <v>217</v>
      </c>
      <c r="X33" s="346">
        <f>+EST_ITM!DP75</f>
        <v>36</v>
      </c>
      <c r="Y33" s="346"/>
      <c r="Z33" s="337"/>
      <c r="AA33" s="338">
        <f t="shared" si="1"/>
        <v>3212</v>
      </c>
      <c r="AB33" s="280">
        <f t="shared" si="4"/>
        <v>70</v>
      </c>
      <c r="AC33" s="347">
        <f t="shared" si="6"/>
        <v>3282</v>
      </c>
      <c r="AD33" t="str">
        <f t="shared" si="2"/>
        <v>Feb-Jun 2015</v>
      </c>
      <c r="AE33">
        <f t="shared" si="3"/>
        <v>28</v>
      </c>
    </row>
    <row r="34" spans="1:33" ht="13.5" thickBot="1" x14ac:dyDescent="0.25">
      <c r="A34">
        <v>29</v>
      </c>
      <c r="B34" s="288" t="s">
        <v>98</v>
      </c>
      <c r="C34" s="319">
        <f>+EST_ITM!AT76</f>
        <v>4</v>
      </c>
      <c r="D34" s="319">
        <f>+EST_ITM!AY76</f>
        <v>1</v>
      </c>
      <c r="E34" s="319">
        <f>+EST_ITM!Z76</f>
        <v>3</v>
      </c>
      <c r="F34" s="319">
        <f>+EST_ITM!AE76</f>
        <v>9</v>
      </c>
      <c r="G34" s="319">
        <f>+EST_ITM!AJ76</f>
        <v>17</v>
      </c>
      <c r="H34" s="319">
        <f>+EST_ITM!AO76</f>
        <v>4</v>
      </c>
      <c r="I34" s="319">
        <f>+EST_ITM!BD76</f>
        <v>1</v>
      </c>
      <c r="J34" s="319">
        <f>+EST_ITM!BI76</f>
        <v>2</v>
      </c>
      <c r="K34" s="319">
        <f>+EST_ITM!BN76</f>
        <v>11</v>
      </c>
      <c r="L34" s="320">
        <f t="shared" ref="L34:L53" si="7">SUM(C34:K34)</f>
        <v>52</v>
      </c>
      <c r="M34" s="318">
        <f>+EST_ITM!CR76</f>
        <v>151</v>
      </c>
      <c r="N34" s="318">
        <f>+EST_ITM!CL76</f>
        <v>211</v>
      </c>
      <c r="O34" s="318">
        <f>+EST_ITM!DJ76</f>
        <v>818</v>
      </c>
      <c r="P34" s="318">
        <f>+EST_ITM!DV76</f>
        <v>401</v>
      </c>
      <c r="Q34" s="318">
        <f>+EST_ITM!DD76</f>
        <v>327</v>
      </c>
      <c r="R34" s="318">
        <f>+EST_ITM!EH76</f>
        <v>199</v>
      </c>
      <c r="S34" s="318">
        <f>+EST_ITM!EB76</f>
        <v>623</v>
      </c>
      <c r="T34" s="318">
        <f>+EST_ITM!BZ76</f>
        <v>166</v>
      </c>
      <c r="U34" s="318">
        <f>+EST_ITM!CX76</f>
        <v>200</v>
      </c>
      <c r="V34" s="318">
        <f>+EST_ITM!CF76</f>
        <v>208</v>
      </c>
      <c r="W34" s="318">
        <f>+EST_ITM!BT76</f>
        <v>240</v>
      </c>
      <c r="X34" s="318">
        <f>+EST_ITM!DP76</f>
        <v>34</v>
      </c>
      <c r="Y34" s="318"/>
      <c r="Z34" s="337"/>
      <c r="AA34" s="338">
        <f t="shared" si="1"/>
        <v>3578</v>
      </c>
      <c r="AB34" s="280">
        <f t="shared" si="4"/>
        <v>52</v>
      </c>
      <c r="AC34" s="286">
        <f t="shared" ref="AC34:AC53" si="8">+L34+AA34</f>
        <v>3630</v>
      </c>
      <c r="AD34" t="str">
        <f t="shared" si="2"/>
        <v>Ago-Dic 2015</v>
      </c>
      <c r="AE34">
        <f t="shared" si="3"/>
        <v>29</v>
      </c>
    </row>
    <row r="35" spans="1:33" ht="13.5" thickBot="1" x14ac:dyDescent="0.25">
      <c r="A35">
        <v>30</v>
      </c>
      <c r="B35" s="289" t="s">
        <v>99</v>
      </c>
      <c r="C35" s="319">
        <f>+EST_ITM!AT77</f>
        <v>1</v>
      </c>
      <c r="D35" s="319">
        <f>+EST_ITM!AY77</f>
        <v>1</v>
      </c>
      <c r="E35" s="319">
        <f>+EST_ITM!Z77</f>
        <v>0</v>
      </c>
      <c r="F35" s="319">
        <f>+EST_ITM!AE77</f>
        <v>5</v>
      </c>
      <c r="G35" s="319">
        <f>+EST_ITM!AJ77</f>
        <v>7</v>
      </c>
      <c r="H35" s="319">
        <f>+EST_ITM!AO77</f>
        <v>1</v>
      </c>
      <c r="I35" s="319">
        <f>+EST_ITM!BD77</f>
        <v>0</v>
      </c>
      <c r="J35" s="319">
        <f>+EST_ITM!BI77</f>
        <v>2</v>
      </c>
      <c r="K35" s="319">
        <f>+EST_ITM!BN77</f>
        <v>5</v>
      </c>
      <c r="L35" s="283">
        <f t="shared" si="7"/>
        <v>22</v>
      </c>
      <c r="M35" s="318">
        <f>+EST_ITM!CR77</f>
        <v>140</v>
      </c>
      <c r="N35" s="318">
        <f>+EST_ITM!CL77</f>
        <v>211</v>
      </c>
      <c r="O35" s="318">
        <f>+EST_ITM!DJ77</f>
        <v>877</v>
      </c>
      <c r="P35" s="318">
        <f>+EST_ITM!DV77</f>
        <v>408</v>
      </c>
      <c r="Q35" s="318">
        <f>+EST_ITM!DD77</f>
        <v>299</v>
      </c>
      <c r="R35" s="318">
        <f>+EST_ITM!EH77</f>
        <v>204</v>
      </c>
      <c r="S35" s="318">
        <f>+EST_ITM!EB77</f>
        <v>590</v>
      </c>
      <c r="T35" s="318">
        <f>+EST_ITM!BZ77</f>
        <v>169</v>
      </c>
      <c r="U35" s="318">
        <f>+EST_ITM!CX77</f>
        <v>204</v>
      </c>
      <c r="V35" s="318">
        <f>+EST_ITM!CF77</f>
        <v>198</v>
      </c>
      <c r="W35" s="318">
        <f>+EST_ITM!BT77</f>
        <v>227</v>
      </c>
      <c r="X35" s="318">
        <f>+EST_ITM!DP77</f>
        <v>30</v>
      </c>
      <c r="Y35" s="318"/>
      <c r="Z35" s="337"/>
      <c r="AA35" s="338">
        <f t="shared" si="1"/>
        <v>3557</v>
      </c>
      <c r="AB35" s="280">
        <f t="shared" si="4"/>
        <v>22</v>
      </c>
      <c r="AC35" s="286">
        <f t="shared" si="8"/>
        <v>3579</v>
      </c>
      <c r="AD35" t="str">
        <f t="shared" si="2"/>
        <v>Feb-Jun 2016</v>
      </c>
      <c r="AE35">
        <f t="shared" si="3"/>
        <v>30</v>
      </c>
    </row>
    <row r="36" spans="1:33" ht="13.5" thickBot="1" x14ac:dyDescent="0.25">
      <c r="A36">
        <v>31</v>
      </c>
      <c r="B36" s="288" t="s">
        <v>100</v>
      </c>
      <c r="C36" s="319">
        <f>+EST_ITM!AT78</f>
        <v>2</v>
      </c>
      <c r="D36" s="319">
        <f>+EST_ITM!AY78</f>
        <v>1</v>
      </c>
      <c r="E36" s="319">
        <f>+EST_ITM!Z78</f>
        <v>2</v>
      </c>
      <c r="F36" s="319">
        <f>+EST_ITM!AE78</f>
        <v>3</v>
      </c>
      <c r="G36" s="319">
        <f>+EST_ITM!AJ78</f>
        <v>2</v>
      </c>
      <c r="H36" s="319">
        <f>+EST_ITM!AO78</f>
        <v>0</v>
      </c>
      <c r="I36" s="319">
        <f>+EST_ITM!BD78</f>
        <v>0</v>
      </c>
      <c r="J36" s="319">
        <f>+EST_ITM!BI78</f>
        <v>0</v>
      </c>
      <c r="K36" s="319">
        <f>+EST_ITM!BN78</f>
        <v>0</v>
      </c>
      <c r="L36" s="283">
        <f t="shared" si="7"/>
        <v>10</v>
      </c>
      <c r="M36" s="318">
        <f>+EST_ITM!CR78</f>
        <v>162</v>
      </c>
      <c r="N36" s="318">
        <f>+EST_ITM!CL78</f>
        <v>245</v>
      </c>
      <c r="O36" s="318">
        <f>+EST_ITM!DJ78</f>
        <v>903</v>
      </c>
      <c r="P36" s="318">
        <f>+EST_ITM!DV78</f>
        <v>472</v>
      </c>
      <c r="Q36" s="318">
        <f>+EST_ITM!DD78</f>
        <v>351</v>
      </c>
      <c r="R36" s="318">
        <f>+EST_ITM!EH78</f>
        <v>246</v>
      </c>
      <c r="S36" s="318">
        <f>+EST_ITM!EB78</f>
        <v>678</v>
      </c>
      <c r="T36" s="318">
        <f>+EST_ITM!BZ78</f>
        <v>193</v>
      </c>
      <c r="U36" s="318">
        <f>+EST_ITM!CX78</f>
        <v>244</v>
      </c>
      <c r="V36" s="318">
        <f>+EST_ITM!CF78</f>
        <v>233</v>
      </c>
      <c r="W36" s="318">
        <f>+EST_ITM!BT78</f>
        <v>261</v>
      </c>
      <c r="X36" s="318">
        <f>+EST_ITM!DP78</f>
        <v>26</v>
      </c>
      <c r="Y36" s="318">
        <f>+EST_ITM!EN78</f>
        <v>34</v>
      </c>
      <c r="Z36" s="337">
        <f>+EST_ITM!ET78</f>
        <v>8</v>
      </c>
      <c r="AA36" s="338">
        <f t="shared" si="1"/>
        <v>4056</v>
      </c>
      <c r="AB36" s="280">
        <f t="shared" si="4"/>
        <v>10</v>
      </c>
      <c r="AC36" s="286">
        <f t="shared" si="8"/>
        <v>4066</v>
      </c>
      <c r="AD36" t="str">
        <f t="shared" si="2"/>
        <v>Ago-Dic 2016</v>
      </c>
      <c r="AE36">
        <f t="shared" si="3"/>
        <v>31</v>
      </c>
    </row>
    <row r="37" spans="1:33" ht="13.5" thickBot="1" x14ac:dyDescent="0.25">
      <c r="A37">
        <v>32</v>
      </c>
      <c r="B37" s="289" t="s">
        <v>101</v>
      </c>
      <c r="C37" s="319">
        <f>+EST_ITM!AT79</f>
        <v>1</v>
      </c>
      <c r="D37" s="319">
        <f>+EST_ITM!AY79</f>
        <v>0</v>
      </c>
      <c r="E37" s="319">
        <f>+EST_ITM!Z79</f>
        <v>1</v>
      </c>
      <c r="F37" s="319">
        <f>+EST_ITM!AE79</f>
        <v>1</v>
      </c>
      <c r="G37" s="319">
        <f>+EST_ITM!AJ79</f>
        <v>1</v>
      </c>
      <c r="H37" s="319">
        <f>+EST_ITM!AO79</f>
        <v>0</v>
      </c>
      <c r="I37" s="319">
        <f>+EST_ITM!BD79</f>
        <v>0</v>
      </c>
      <c r="J37" s="319">
        <f>+EST_ITM!BI79</f>
        <v>0</v>
      </c>
      <c r="K37" s="319">
        <f>+EST_ITM!BN79</f>
        <v>1</v>
      </c>
      <c r="L37" s="283">
        <f>SUM(C37:K37)</f>
        <v>5</v>
      </c>
      <c r="M37" s="318">
        <f>+EST_ITM!CR79</f>
        <v>139</v>
      </c>
      <c r="N37" s="318">
        <f>+EST_ITM!CL79</f>
        <v>248</v>
      </c>
      <c r="O37" s="318">
        <f>+EST_ITM!DJ79</f>
        <v>873</v>
      </c>
      <c r="P37" s="318">
        <f>+EST_ITM!DV79</f>
        <v>451</v>
      </c>
      <c r="Q37" s="318">
        <f>+EST_ITM!DD79</f>
        <v>331</v>
      </c>
      <c r="R37" s="318">
        <f>+EST_ITM!EH79</f>
        <v>230</v>
      </c>
      <c r="S37" s="318">
        <f>+EST_ITM!EB79</f>
        <v>631</v>
      </c>
      <c r="T37" s="318">
        <f>+EST_ITM!BZ79</f>
        <v>208</v>
      </c>
      <c r="U37" s="318">
        <f>+EST_ITM!CX79</f>
        <v>228</v>
      </c>
      <c r="V37" s="318">
        <f>+EST_ITM!CF79</f>
        <v>183</v>
      </c>
      <c r="W37" s="318">
        <f>+EST_ITM!BT79</f>
        <v>258</v>
      </c>
      <c r="X37" s="318">
        <f>+EST_ITM!DP79</f>
        <v>23</v>
      </c>
      <c r="Y37" s="318">
        <f>+EST_ITM!EN79</f>
        <v>28</v>
      </c>
      <c r="Z37" s="337">
        <f>+EST_ITM!ET79</f>
        <v>6</v>
      </c>
      <c r="AA37" s="338">
        <f t="shared" si="1"/>
        <v>3837</v>
      </c>
      <c r="AB37" s="280">
        <f t="shared" si="4"/>
        <v>5</v>
      </c>
      <c r="AC37" s="286">
        <f t="shared" si="8"/>
        <v>3842</v>
      </c>
      <c r="AD37" t="str">
        <f t="shared" si="2"/>
        <v>Feb-Jun 2017</v>
      </c>
      <c r="AE37">
        <f t="shared" si="3"/>
        <v>32</v>
      </c>
      <c r="AG37" s="418"/>
    </row>
    <row r="38" spans="1:33" ht="13.5" thickBot="1" x14ac:dyDescent="0.25">
      <c r="A38">
        <v>33</v>
      </c>
      <c r="B38" s="288" t="s">
        <v>102</v>
      </c>
      <c r="C38" s="319">
        <f>+EST_ITM!AT80</f>
        <v>0</v>
      </c>
      <c r="D38" s="319">
        <f>+EST_ITM!AY80</f>
        <v>0</v>
      </c>
      <c r="E38" s="319">
        <f>+EST_ITM!Z80</f>
        <v>0</v>
      </c>
      <c r="F38" s="319">
        <f>+EST_ITM!AE80</f>
        <v>1</v>
      </c>
      <c r="G38" s="319">
        <f>+EST_ITM!AJ80</f>
        <v>1</v>
      </c>
      <c r="H38" s="319">
        <f>+EST_ITM!AO80</f>
        <v>0</v>
      </c>
      <c r="I38" s="319">
        <f>+EST_ITM!BD80</f>
        <v>0</v>
      </c>
      <c r="J38" s="319">
        <f>+EST_ITM!BI80</f>
        <v>0</v>
      </c>
      <c r="K38" s="319">
        <f>+EST_ITM!BN80</f>
        <v>1</v>
      </c>
      <c r="L38" s="283">
        <f t="shared" si="7"/>
        <v>3</v>
      </c>
      <c r="M38" s="318">
        <f>+EST_ITM!CR80</f>
        <v>154</v>
      </c>
      <c r="N38" s="318">
        <f>+EST_ITM!CL80</f>
        <v>248</v>
      </c>
      <c r="O38" s="318">
        <f>+EST_ITM!DJ80</f>
        <v>920</v>
      </c>
      <c r="P38" s="318">
        <f>+EST_ITM!DV80</f>
        <v>518</v>
      </c>
      <c r="Q38" s="318">
        <f>+EST_ITM!DD80</f>
        <v>402</v>
      </c>
      <c r="R38" s="318">
        <f>+EST_ITM!EH80</f>
        <v>276</v>
      </c>
      <c r="S38" s="318">
        <f>+EST_ITM!EB80</f>
        <v>684</v>
      </c>
      <c r="T38" s="318">
        <f>+EST_ITM!BZ80</f>
        <v>228</v>
      </c>
      <c r="U38" s="318">
        <f>+EST_ITM!CX80</f>
        <v>286</v>
      </c>
      <c r="V38" s="318">
        <f>+EST_ITM!CF80</f>
        <v>205</v>
      </c>
      <c r="W38" s="318">
        <f>+EST_ITM!BT80</f>
        <v>285</v>
      </c>
      <c r="X38" s="318">
        <f>+EST_ITM!DP80</f>
        <v>17</v>
      </c>
      <c r="Y38" s="318">
        <f>+EST_ITM!EN80</f>
        <v>70</v>
      </c>
      <c r="Z38" s="337">
        <f>+EST_ITM!ET80</f>
        <v>10</v>
      </c>
      <c r="AA38" s="338">
        <f t="shared" si="1"/>
        <v>4303</v>
      </c>
      <c r="AB38" s="280">
        <f t="shared" si="4"/>
        <v>3</v>
      </c>
      <c r="AC38" s="286">
        <f t="shared" si="8"/>
        <v>4306</v>
      </c>
      <c r="AD38" t="str">
        <f t="shared" si="2"/>
        <v>Ago-Dic 2017</v>
      </c>
      <c r="AE38">
        <f t="shared" si="3"/>
        <v>33</v>
      </c>
    </row>
    <row r="39" spans="1:33" ht="13.5" thickBot="1" x14ac:dyDescent="0.25">
      <c r="A39">
        <v>34</v>
      </c>
      <c r="B39" s="289" t="s">
        <v>103</v>
      </c>
      <c r="C39" s="319">
        <f>+EST_ITM!AT81</f>
        <v>0</v>
      </c>
      <c r="D39" s="319">
        <f>+EST_ITM!AY81</f>
        <v>0</v>
      </c>
      <c r="E39" s="319">
        <f>+EST_ITM!Z81</f>
        <v>0</v>
      </c>
      <c r="F39" s="319">
        <f>+EST_ITM!AE81</f>
        <v>0</v>
      </c>
      <c r="G39" s="319">
        <f>+EST_ITM!AJ81</f>
        <v>0</v>
      </c>
      <c r="H39" s="319">
        <f>+EST_ITM!AO81</f>
        <v>0</v>
      </c>
      <c r="I39" s="319">
        <f>+EST_ITM!BD81</f>
        <v>0</v>
      </c>
      <c r="J39" s="319">
        <f>+EST_ITM!BI81</f>
        <v>0</v>
      </c>
      <c r="K39" s="319">
        <f>+EST_ITM!BN81</f>
        <v>0</v>
      </c>
      <c r="L39" s="283">
        <f t="shared" si="7"/>
        <v>0</v>
      </c>
      <c r="M39" s="318">
        <f>+EST_ITM!CR81</f>
        <v>154</v>
      </c>
      <c r="N39" s="318">
        <f>+EST_ITM!CL81</f>
        <v>226</v>
      </c>
      <c r="O39" s="318">
        <f>+EST_ITM!DJ81</f>
        <v>947</v>
      </c>
      <c r="P39" s="318">
        <f>+EST_ITM!DV81</f>
        <v>507</v>
      </c>
      <c r="Q39" s="318">
        <f>+EST_ITM!DD81</f>
        <v>382</v>
      </c>
      <c r="R39" s="318">
        <f>+EST_ITM!EH81</f>
        <v>264</v>
      </c>
      <c r="S39" s="318">
        <f>+EST_ITM!EB81</f>
        <v>659</v>
      </c>
      <c r="T39" s="318">
        <f>+EST_ITM!BZ81</f>
        <v>214</v>
      </c>
      <c r="U39" s="318">
        <f>+EST_ITM!CX81</f>
        <v>281</v>
      </c>
      <c r="V39" s="318">
        <f>+EST_ITM!CF81</f>
        <v>195</v>
      </c>
      <c r="W39" s="318">
        <f>+EST_ITM!BT81</f>
        <v>270</v>
      </c>
      <c r="X39" s="318">
        <f>+EST_ITM!DP81</f>
        <v>6</v>
      </c>
      <c r="Y39" s="318">
        <f>+EST_ITM!EN81</f>
        <v>85</v>
      </c>
      <c r="Z39" s="337">
        <f>+EST_ITM!ET81</f>
        <v>7</v>
      </c>
      <c r="AA39" s="338">
        <f t="shared" si="1"/>
        <v>4197</v>
      </c>
      <c r="AB39" s="280">
        <f t="shared" si="4"/>
        <v>0</v>
      </c>
      <c r="AC39" s="286">
        <f t="shared" si="8"/>
        <v>4197</v>
      </c>
      <c r="AD39" t="str">
        <f t="shared" si="2"/>
        <v>Feb-Jun 2018</v>
      </c>
      <c r="AE39">
        <f t="shared" si="3"/>
        <v>34</v>
      </c>
    </row>
    <row r="40" spans="1:33" ht="13.5" thickBot="1" x14ac:dyDescent="0.25">
      <c r="A40">
        <v>35</v>
      </c>
      <c r="B40" s="288" t="s">
        <v>104</v>
      </c>
      <c r="C40" s="319">
        <f>+EST_ITM!AT82</f>
        <v>0</v>
      </c>
      <c r="D40" s="319">
        <f>+EST_ITM!AY82</f>
        <v>0</v>
      </c>
      <c r="E40" s="319">
        <f>+EST_ITM!Z82</f>
        <v>0</v>
      </c>
      <c r="F40" s="319">
        <f>+EST_ITM!AE82</f>
        <v>0</v>
      </c>
      <c r="G40" s="319">
        <f>+EST_ITM!AJ82</f>
        <v>0</v>
      </c>
      <c r="H40" s="319">
        <f>+EST_ITM!AO82</f>
        <v>0</v>
      </c>
      <c r="I40" s="319">
        <f>+EST_ITM!BD82</f>
        <v>0</v>
      </c>
      <c r="J40" s="319">
        <f>+EST_ITM!BI82</f>
        <v>0</v>
      </c>
      <c r="K40" s="319">
        <f>+EST_ITM!BN82</f>
        <v>0</v>
      </c>
      <c r="L40" s="283">
        <f t="shared" si="7"/>
        <v>0</v>
      </c>
      <c r="M40" s="318">
        <f>+EST_ITM!CR82</f>
        <v>169</v>
      </c>
      <c r="N40" s="318">
        <f>+EST_ITM!CL82</f>
        <v>241</v>
      </c>
      <c r="O40" s="318">
        <f>+EST_ITM!DJ82</f>
        <v>1032</v>
      </c>
      <c r="P40" s="318">
        <f>+EST_ITM!DV82</f>
        <v>557</v>
      </c>
      <c r="Q40" s="318">
        <f>+EST_ITM!DD82</f>
        <v>427</v>
      </c>
      <c r="R40" s="318">
        <f>+EST_ITM!EH82</f>
        <v>294</v>
      </c>
      <c r="S40" s="318">
        <f>+EST_ITM!EB82</f>
        <v>739</v>
      </c>
      <c r="T40" s="318">
        <f>+EST_ITM!BZ82</f>
        <v>234</v>
      </c>
      <c r="U40" s="318">
        <f>+EST_ITM!CX82</f>
        <v>306</v>
      </c>
      <c r="V40" s="318">
        <f>+EST_ITM!CF82</f>
        <v>230</v>
      </c>
      <c r="W40" s="318">
        <f>+EST_ITM!BT82</f>
        <v>280</v>
      </c>
      <c r="X40" s="318">
        <f>+EST_ITM!DP82</f>
        <v>0</v>
      </c>
      <c r="Y40" s="318">
        <f>+EST_ITM!EN82</f>
        <v>95</v>
      </c>
      <c r="Z40" s="337">
        <f>+EST_ITM!ET82</f>
        <v>8</v>
      </c>
      <c r="AA40" s="338">
        <f t="shared" si="1"/>
        <v>4612</v>
      </c>
      <c r="AB40" s="280">
        <f t="shared" si="4"/>
        <v>0</v>
      </c>
      <c r="AC40" s="286">
        <f t="shared" si="8"/>
        <v>4612</v>
      </c>
      <c r="AD40" t="str">
        <f t="shared" si="2"/>
        <v>Ago-Dic 2018</v>
      </c>
      <c r="AE40">
        <f t="shared" si="3"/>
        <v>35</v>
      </c>
    </row>
    <row r="41" spans="1:33" ht="13.5" thickBot="1" x14ac:dyDescent="0.25">
      <c r="A41">
        <v>36</v>
      </c>
      <c r="B41" s="289" t="s">
        <v>134</v>
      </c>
      <c r="C41" s="319">
        <f>+EST_ITM!AT83</f>
        <v>0</v>
      </c>
      <c r="D41" s="319">
        <f>+EST_ITM!AY83</f>
        <v>0</v>
      </c>
      <c r="E41" s="319">
        <f>+EST_ITM!Z83</f>
        <v>0</v>
      </c>
      <c r="F41" s="319">
        <f>+EST_ITM!AE83</f>
        <v>0</v>
      </c>
      <c r="G41" s="319">
        <f>+EST_ITM!AJ83</f>
        <v>0</v>
      </c>
      <c r="H41" s="319">
        <f>+EST_ITM!AO83</f>
        <v>0</v>
      </c>
      <c r="I41" s="319">
        <f>+EST_ITM!BD83</f>
        <v>0</v>
      </c>
      <c r="J41" s="319">
        <f>+EST_ITM!BI83</f>
        <v>0</v>
      </c>
      <c r="K41" s="319">
        <f>+EST_ITM!BN83</f>
        <v>0</v>
      </c>
      <c r="L41" s="283">
        <f t="shared" si="7"/>
        <v>0</v>
      </c>
      <c r="M41" s="318">
        <f>+EST_ITM!CR83</f>
        <v>164</v>
      </c>
      <c r="N41" s="318">
        <f>+EST_ITM!CL83</f>
        <v>221</v>
      </c>
      <c r="O41" s="318">
        <f>+EST_ITM!DJ83</f>
        <v>1027</v>
      </c>
      <c r="P41" s="318">
        <f>+EST_ITM!DV83</f>
        <v>527</v>
      </c>
      <c r="Q41" s="318">
        <f>+EST_ITM!DD83</f>
        <v>402</v>
      </c>
      <c r="R41" s="318">
        <f>+EST_ITM!EH83</f>
        <v>274</v>
      </c>
      <c r="S41" s="318">
        <f>+EST_ITM!EB83</f>
        <v>699</v>
      </c>
      <c r="T41" s="318">
        <f>+EST_ITM!BZ83</f>
        <v>224</v>
      </c>
      <c r="U41" s="318">
        <f>+EST_ITM!CX83</f>
        <v>296</v>
      </c>
      <c r="V41" s="318">
        <f>+EST_ITM!CF83</f>
        <v>220</v>
      </c>
      <c r="W41" s="318">
        <f>+EST_ITM!BT83</f>
        <v>270</v>
      </c>
      <c r="X41" s="318">
        <f>+EST_ITM!DP83</f>
        <v>0</v>
      </c>
      <c r="Y41" s="318">
        <f>+EST_ITM!EN83</f>
        <v>110</v>
      </c>
      <c r="Z41" s="337">
        <f>+EST_ITM!ET83</f>
        <v>7</v>
      </c>
      <c r="AA41" s="338">
        <f t="shared" si="1"/>
        <v>4441</v>
      </c>
      <c r="AB41" s="280">
        <f t="shared" si="4"/>
        <v>0</v>
      </c>
      <c r="AC41" s="286">
        <f t="shared" si="8"/>
        <v>4441</v>
      </c>
      <c r="AD41" t="str">
        <f t="shared" si="2"/>
        <v>Feb-Jun 2019</v>
      </c>
      <c r="AE41">
        <f t="shared" si="3"/>
        <v>36</v>
      </c>
    </row>
    <row r="42" spans="1:33" ht="13.5" thickBot="1" x14ac:dyDescent="0.25">
      <c r="A42">
        <v>37</v>
      </c>
      <c r="B42" s="288" t="s">
        <v>141</v>
      </c>
      <c r="C42" s="319">
        <f>+EST_ITM!AT84</f>
        <v>0</v>
      </c>
      <c r="D42" s="319">
        <f>+EST_ITM!AY84</f>
        <v>0</v>
      </c>
      <c r="E42" s="319">
        <f>+EST_ITM!Z84</f>
        <v>0</v>
      </c>
      <c r="F42" s="319">
        <f>+EST_ITM!AE84</f>
        <v>0</v>
      </c>
      <c r="G42" s="319">
        <f>+EST_ITM!AJ84</f>
        <v>0</v>
      </c>
      <c r="H42" s="319">
        <f>+EST_ITM!AO84</f>
        <v>0</v>
      </c>
      <c r="I42" s="319">
        <f>+EST_ITM!BD84</f>
        <v>0</v>
      </c>
      <c r="J42" s="319">
        <f>+EST_ITM!BI84</f>
        <v>0</v>
      </c>
      <c r="K42" s="319">
        <f>+EST_ITM!BN84</f>
        <v>0</v>
      </c>
      <c r="L42" s="283">
        <f t="shared" si="7"/>
        <v>0</v>
      </c>
      <c r="M42" s="318">
        <f>+EST_ITM!CR84</f>
        <v>174</v>
      </c>
      <c r="N42" s="318">
        <f>+EST_ITM!CL84</f>
        <v>236</v>
      </c>
      <c r="O42" s="318">
        <f>+EST_ITM!DJ84</f>
        <v>1107</v>
      </c>
      <c r="P42" s="318">
        <f>+EST_ITM!DV84</f>
        <v>557</v>
      </c>
      <c r="Q42" s="318">
        <f>+EST_ITM!DD84</f>
        <v>442</v>
      </c>
      <c r="R42" s="318">
        <f>+EST_ITM!EH84</f>
        <v>314</v>
      </c>
      <c r="S42" s="318">
        <f>+EST_ITM!EB84</f>
        <v>789</v>
      </c>
      <c r="T42" s="318">
        <f>+EST_ITM!BZ84</f>
        <v>249</v>
      </c>
      <c r="U42" s="318">
        <f>+EST_ITM!CX84</f>
        <v>321</v>
      </c>
      <c r="V42" s="318">
        <f>+EST_ITM!CF84</f>
        <v>250</v>
      </c>
      <c r="W42" s="318">
        <f>+EST_ITM!BT84</f>
        <v>280</v>
      </c>
      <c r="X42" s="318">
        <f>+EST_ITM!DP84</f>
        <v>0</v>
      </c>
      <c r="Y42" s="318">
        <f>+EST_ITM!EN84</f>
        <v>120</v>
      </c>
      <c r="Z42" s="337">
        <f>+EST_ITM!ET84</f>
        <v>8</v>
      </c>
      <c r="AA42" s="338">
        <f t="shared" si="1"/>
        <v>4847</v>
      </c>
      <c r="AB42" s="280">
        <f t="shared" si="4"/>
        <v>0</v>
      </c>
      <c r="AC42" s="286">
        <f t="shared" si="8"/>
        <v>4847</v>
      </c>
      <c r="AD42" t="str">
        <f t="shared" si="2"/>
        <v>Ago-Dic 2019</v>
      </c>
      <c r="AE42">
        <f t="shared" si="3"/>
        <v>37</v>
      </c>
    </row>
    <row r="43" spans="1:33" ht="13.5" thickBot="1" x14ac:dyDescent="0.25">
      <c r="A43">
        <v>38</v>
      </c>
      <c r="B43" s="289" t="s">
        <v>135</v>
      </c>
      <c r="C43" s="319">
        <f>+EST_ITM!AT85</f>
        <v>0</v>
      </c>
      <c r="D43" s="319">
        <f>+EST_ITM!AY85</f>
        <v>0</v>
      </c>
      <c r="E43" s="319">
        <f>+EST_ITM!Z85</f>
        <v>0</v>
      </c>
      <c r="F43" s="319">
        <f>+EST_ITM!AE85</f>
        <v>0</v>
      </c>
      <c r="G43" s="319">
        <f>+EST_ITM!AJ85</f>
        <v>0</v>
      </c>
      <c r="H43" s="319">
        <f>+EST_ITM!AO85</f>
        <v>0</v>
      </c>
      <c r="I43" s="319">
        <f>+EST_ITM!BD85</f>
        <v>0</v>
      </c>
      <c r="J43" s="319">
        <f>+EST_ITM!BI85</f>
        <v>0</v>
      </c>
      <c r="K43" s="319">
        <f>+EST_ITM!BN85</f>
        <v>0</v>
      </c>
      <c r="L43" s="283">
        <f t="shared" si="7"/>
        <v>0</v>
      </c>
      <c r="M43" s="318">
        <f>+EST_ITM!CR85</f>
        <v>159</v>
      </c>
      <c r="N43" s="318">
        <f>+EST_ITM!CL85</f>
        <v>216</v>
      </c>
      <c r="O43" s="318">
        <f>+EST_ITM!DJ85</f>
        <v>1102</v>
      </c>
      <c r="P43" s="318">
        <f>+EST_ITM!DV85</f>
        <v>527</v>
      </c>
      <c r="Q43" s="318">
        <f>+EST_ITM!DD85</f>
        <v>417</v>
      </c>
      <c r="R43" s="318">
        <f>+EST_ITM!EH85</f>
        <v>299</v>
      </c>
      <c r="S43" s="318">
        <f>+EST_ITM!EB85</f>
        <v>749</v>
      </c>
      <c r="T43" s="318">
        <f>+EST_ITM!BZ85</f>
        <v>239</v>
      </c>
      <c r="U43" s="318">
        <f>+EST_ITM!CX85</f>
        <v>306</v>
      </c>
      <c r="V43" s="318">
        <f>+EST_ITM!CF85</f>
        <v>235</v>
      </c>
      <c r="W43" s="318">
        <f>+EST_ITM!BT85</f>
        <v>270</v>
      </c>
      <c r="X43" s="318">
        <f>+EST_ITM!DP85</f>
        <v>0</v>
      </c>
      <c r="Y43" s="318">
        <f>+EST_ITM!EN85</f>
        <v>135</v>
      </c>
      <c r="Z43" s="337">
        <f>+EST_ITM!ET85</f>
        <v>7</v>
      </c>
      <c r="AA43" s="338">
        <f t="shared" si="1"/>
        <v>4661</v>
      </c>
      <c r="AB43" s="280">
        <f t="shared" si="4"/>
        <v>0</v>
      </c>
      <c r="AC43" s="286">
        <f t="shared" si="8"/>
        <v>4661</v>
      </c>
      <c r="AD43" t="str">
        <f t="shared" si="2"/>
        <v>Feb-Jun 2020</v>
      </c>
      <c r="AE43">
        <f t="shared" si="3"/>
        <v>38</v>
      </c>
    </row>
    <row r="44" spans="1:33" ht="13.5" thickBot="1" x14ac:dyDescent="0.25">
      <c r="A44">
        <v>39</v>
      </c>
      <c r="B44" s="288" t="s">
        <v>142</v>
      </c>
      <c r="C44" s="319">
        <f>+EST_ITM!AT86</f>
        <v>0</v>
      </c>
      <c r="D44" s="319">
        <f>+EST_ITM!AY86</f>
        <v>0</v>
      </c>
      <c r="E44" s="319">
        <f>+EST_ITM!Z86</f>
        <v>0</v>
      </c>
      <c r="F44" s="319">
        <f>+EST_ITM!AE86</f>
        <v>0</v>
      </c>
      <c r="G44" s="319">
        <f>+EST_ITM!AJ86</f>
        <v>0</v>
      </c>
      <c r="H44" s="319">
        <f>+EST_ITM!AO86</f>
        <v>0</v>
      </c>
      <c r="I44" s="319">
        <f>+EST_ITM!BD86</f>
        <v>0</v>
      </c>
      <c r="J44" s="319">
        <f>+EST_ITM!BI86</f>
        <v>0</v>
      </c>
      <c r="K44" s="319">
        <f>+EST_ITM!BN86</f>
        <v>0</v>
      </c>
      <c r="L44" s="283">
        <f t="shared" si="7"/>
        <v>0</v>
      </c>
      <c r="M44" s="318">
        <f>+EST_ITM!CR86</f>
        <v>169</v>
      </c>
      <c r="N44" s="318">
        <f>+EST_ITM!CL86</f>
        <v>231</v>
      </c>
      <c r="O44" s="318">
        <f>+EST_ITM!DJ86</f>
        <v>1182</v>
      </c>
      <c r="P44" s="318">
        <f>+EST_ITM!DV86</f>
        <v>557</v>
      </c>
      <c r="Q44" s="318">
        <f>+EST_ITM!DD86</f>
        <v>457</v>
      </c>
      <c r="R44" s="318">
        <f>+EST_ITM!EH86</f>
        <v>334</v>
      </c>
      <c r="S44" s="318">
        <f>+EST_ITM!EB86</f>
        <v>839</v>
      </c>
      <c r="T44" s="318">
        <f>+EST_ITM!BZ86</f>
        <v>259</v>
      </c>
      <c r="U44" s="318">
        <f>+EST_ITM!CX86</f>
        <v>331</v>
      </c>
      <c r="V44" s="318">
        <f>+EST_ITM!CF86</f>
        <v>265</v>
      </c>
      <c r="W44" s="318">
        <f>+EST_ITM!BT86</f>
        <v>280</v>
      </c>
      <c r="X44" s="318">
        <f>+EST_ITM!DP86</f>
        <v>0</v>
      </c>
      <c r="Y44" s="318">
        <f>+EST_ITM!EN86</f>
        <v>145</v>
      </c>
      <c r="Z44" s="337">
        <f>+EST_ITM!ET86</f>
        <v>7</v>
      </c>
      <c r="AA44" s="338">
        <f t="shared" si="1"/>
        <v>5056</v>
      </c>
      <c r="AB44" s="280">
        <f t="shared" si="4"/>
        <v>0</v>
      </c>
      <c r="AC44" s="286">
        <f t="shared" si="8"/>
        <v>5056</v>
      </c>
      <c r="AD44" t="str">
        <f t="shared" si="2"/>
        <v>Ago-Dic 2020</v>
      </c>
      <c r="AE44">
        <f t="shared" si="3"/>
        <v>39</v>
      </c>
    </row>
    <row r="45" spans="1:33" ht="13.5" thickBot="1" x14ac:dyDescent="0.25">
      <c r="A45">
        <v>40</v>
      </c>
      <c r="B45" s="289" t="s">
        <v>136</v>
      </c>
      <c r="C45" s="319">
        <f>+EST_ITM!AT87</f>
        <v>0</v>
      </c>
      <c r="D45" s="319">
        <f>+EST_ITM!AY87</f>
        <v>0</v>
      </c>
      <c r="E45" s="319">
        <f>+EST_ITM!Z87</f>
        <v>0</v>
      </c>
      <c r="F45" s="319">
        <f>+EST_ITM!AE87</f>
        <v>0</v>
      </c>
      <c r="G45" s="319">
        <f>+EST_ITM!AJ87</f>
        <v>0</v>
      </c>
      <c r="H45" s="319">
        <f>+EST_ITM!AO87</f>
        <v>0</v>
      </c>
      <c r="I45" s="319">
        <f>+EST_ITM!BD87</f>
        <v>0</v>
      </c>
      <c r="J45" s="319">
        <f>+EST_ITM!BI87</f>
        <v>0</v>
      </c>
      <c r="K45" s="319">
        <f>+EST_ITM!BN87</f>
        <v>0</v>
      </c>
      <c r="L45" s="283">
        <f t="shared" si="7"/>
        <v>0</v>
      </c>
      <c r="M45" s="318">
        <f>+EST_ITM!CR87</f>
        <v>159</v>
      </c>
      <c r="N45" s="318">
        <f>+EST_ITM!CL87</f>
        <v>211</v>
      </c>
      <c r="O45" s="318">
        <f>+EST_ITM!DJ87</f>
        <v>1177</v>
      </c>
      <c r="P45" s="318">
        <f>+EST_ITM!DV87</f>
        <v>527</v>
      </c>
      <c r="Q45" s="318">
        <f>+EST_ITM!DD87</f>
        <v>432</v>
      </c>
      <c r="R45" s="318">
        <f>+EST_ITM!EH87</f>
        <v>319</v>
      </c>
      <c r="S45" s="318">
        <f>+EST_ITM!EB87</f>
        <v>799</v>
      </c>
      <c r="T45" s="318">
        <f>+EST_ITM!BZ87</f>
        <v>249</v>
      </c>
      <c r="U45" s="318">
        <f>+EST_ITM!CX87</f>
        <v>316</v>
      </c>
      <c r="V45" s="318">
        <f>+EST_ITM!CF87</f>
        <v>250</v>
      </c>
      <c r="W45" s="318">
        <f>+EST_ITM!BT87</f>
        <v>270</v>
      </c>
      <c r="X45" s="318">
        <f>+EST_ITM!DP87</f>
        <v>0</v>
      </c>
      <c r="Y45" s="318">
        <f>+EST_ITM!EN87</f>
        <v>160</v>
      </c>
      <c r="Z45" s="337">
        <f>+EST_ITM!ET87</f>
        <v>6</v>
      </c>
      <c r="AA45" s="338">
        <f t="shared" si="1"/>
        <v>4875</v>
      </c>
      <c r="AB45" s="280">
        <f t="shared" si="4"/>
        <v>0</v>
      </c>
      <c r="AC45" s="286">
        <f t="shared" si="8"/>
        <v>4875</v>
      </c>
      <c r="AD45" t="str">
        <f t="shared" si="2"/>
        <v>Feb-Jun 2021</v>
      </c>
      <c r="AE45">
        <f t="shared" si="3"/>
        <v>40</v>
      </c>
    </row>
    <row r="46" spans="1:33" ht="13.5" thickBot="1" x14ac:dyDescent="0.25">
      <c r="A46">
        <v>41</v>
      </c>
      <c r="B46" s="288" t="s">
        <v>143</v>
      </c>
      <c r="C46" s="319">
        <f>+EST_ITM!AT88</f>
        <v>0</v>
      </c>
      <c r="D46" s="319">
        <f>+EST_ITM!AY88</f>
        <v>0</v>
      </c>
      <c r="E46" s="319">
        <f>+EST_ITM!Z88</f>
        <v>0</v>
      </c>
      <c r="F46" s="319">
        <f>+EST_ITM!AE88</f>
        <v>0</v>
      </c>
      <c r="G46" s="319">
        <f>+EST_ITM!AJ88</f>
        <v>0</v>
      </c>
      <c r="H46" s="319">
        <f>+EST_ITM!AO88</f>
        <v>0</v>
      </c>
      <c r="I46" s="319">
        <f>+EST_ITM!BD88</f>
        <v>0</v>
      </c>
      <c r="J46" s="319">
        <f>+EST_ITM!BI88</f>
        <v>0</v>
      </c>
      <c r="K46" s="319">
        <f>+EST_ITM!BN88</f>
        <v>0</v>
      </c>
      <c r="L46" s="283">
        <f t="shared" si="7"/>
        <v>0</v>
      </c>
      <c r="M46" s="318">
        <f>+EST_ITM!CR88</f>
        <v>169</v>
      </c>
      <c r="N46" s="318">
        <f>+EST_ITM!CL88</f>
        <v>226</v>
      </c>
      <c r="O46" s="318">
        <f>+EST_ITM!DJ88</f>
        <v>1257</v>
      </c>
      <c r="P46" s="318">
        <f>+EST_ITM!DV88</f>
        <v>557</v>
      </c>
      <c r="Q46" s="318">
        <f>+EST_ITM!DD88</f>
        <v>472</v>
      </c>
      <c r="R46" s="318">
        <f>+EST_ITM!EH88</f>
        <v>354</v>
      </c>
      <c r="S46" s="318">
        <f>+EST_ITM!EB88</f>
        <v>889</v>
      </c>
      <c r="T46" s="318">
        <f>+EST_ITM!BZ88</f>
        <v>269</v>
      </c>
      <c r="U46" s="318">
        <f>+EST_ITM!CX88</f>
        <v>341</v>
      </c>
      <c r="V46" s="318">
        <f>+EST_ITM!CF88</f>
        <v>280</v>
      </c>
      <c r="W46" s="318">
        <f>+EST_ITM!BT88</f>
        <v>280</v>
      </c>
      <c r="X46" s="318">
        <f>+EST_ITM!DP88</f>
        <v>0</v>
      </c>
      <c r="Y46" s="318">
        <f>+EST_ITM!EN88</f>
        <v>170</v>
      </c>
      <c r="Z46" s="337">
        <f>+EST_ITM!ET88</f>
        <v>7</v>
      </c>
      <c r="AA46" s="338">
        <f t="shared" si="1"/>
        <v>5271</v>
      </c>
      <c r="AB46" s="280">
        <f t="shared" si="4"/>
        <v>0</v>
      </c>
      <c r="AC46" s="286">
        <f t="shared" si="8"/>
        <v>5271</v>
      </c>
      <c r="AD46" t="str">
        <f t="shared" si="2"/>
        <v>Ago-Dic 2021</v>
      </c>
      <c r="AE46">
        <f t="shared" si="3"/>
        <v>41</v>
      </c>
    </row>
    <row r="47" spans="1:33" ht="13.5" thickBot="1" x14ac:dyDescent="0.25">
      <c r="A47">
        <v>42</v>
      </c>
      <c r="B47" s="289" t="s">
        <v>137</v>
      </c>
      <c r="C47" s="319">
        <f>+EST_ITM!AT89</f>
        <v>0</v>
      </c>
      <c r="D47" s="319">
        <f>+EST_ITM!AY89</f>
        <v>0</v>
      </c>
      <c r="E47" s="319">
        <f>+EST_ITM!Z89</f>
        <v>0</v>
      </c>
      <c r="F47" s="319">
        <f>+EST_ITM!AE89</f>
        <v>0</v>
      </c>
      <c r="G47" s="319">
        <f>+EST_ITM!AJ89</f>
        <v>0</v>
      </c>
      <c r="H47" s="319">
        <f>+EST_ITM!AO89</f>
        <v>0</v>
      </c>
      <c r="I47" s="319">
        <f>+EST_ITM!BD89</f>
        <v>0</v>
      </c>
      <c r="J47" s="319">
        <f>+EST_ITM!BI89</f>
        <v>0</v>
      </c>
      <c r="K47" s="319">
        <f>+EST_ITM!BN89</f>
        <v>0</v>
      </c>
      <c r="L47" s="283">
        <f t="shared" si="7"/>
        <v>0</v>
      </c>
      <c r="M47" s="318">
        <f>+EST_ITM!CR89</f>
        <v>159</v>
      </c>
      <c r="N47" s="318">
        <f>+EST_ITM!CL89</f>
        <v>206</v>
      </c>
      <c r="O47" s="318">
        <f>+EST_ITM!DJ89</f>
        <v>1242</v>
      </c>
      <c r="P47" s="318">
        <f>+EST_ITM!DV89</f>
        <v>527</v>
      </c>
      <c r="Q47" s="318">
        <f>+EST_ITM!DD89</f>
        <v>447</v>
      </c>
      <c r="R47" s="318">
        <f>+EST_ITM!EH89</f>
        <v>339</v>
      </c>
      <c r="S47" s="318">
        <f>+EST_ITM!EB89</f>
        <v>849</v>
      </c>
      <c r="T47" s="318">
        <f>+EST_ITM!BZ89</f>
        <v>259</v>
      </c>
      <c r="U47" s="318">
        <f>+EST_ITM!CX89</f>
        <v>326</v>
      </c>
      <c r="V47" s="318">
        <f>+EST_ITM!CF89</f>
        <v>260</v>
      </c>
      <c r="W47" s="318">
        <f>+EST_ITM!BT89</f>
        <v>270</v>
      </c>
      <c r="X47" s="318">
        <f>+EST_ITM!DP89</f>
        <v>0</v>
      </c>
      <c r="Y47" s="318">
        <f>+EST_ITM!EN89</f>
        <v>185</v>
      </c>
      <c r="Z47" s="337">
        <f>+EST_ITM!ET89</f>
        <v>6</v>
      </c>
      <c r="AA47" s="338">
        <f t="shared" si="1"/>
        <v>5075</v>
      </c>
      <c r="AB47" s="280">
        <f t="shared" si="4"/>
        <v>0</v>
      </c>
      <c r="AC47" s="286">
        <f t="shared" si="8"/>
        <v>5075</v>
      </c>
      <c r="AD47" t="str">
        <f t="shared" si="2"/>
        <v>Feb-Jun 2022</v>
      </c>
      <c r="AE47">
        <f t="shared" si="3"/>
        <v>42</v>
      </c>
    </row>
    <row r="48" spans="1:33" ht="13.5" thickBot="1" x14ac:dyDescent="0.25">
      <c r="A48">
        <v>43</v>
      </c>
      <c r="B48" s="288" t="s">
        <v>144</v>
      </c>
      <c r="C48" s="319">
        <f>+EST_ITM!AT90</f>
        <v>0</v>
      </c>
      <c r="D48" s="319">
        <f>+EST_ITM!AY90</f>
        <v>0</v>
      </c>
      <c r="E48" s="319">
        <f>+EST_ITM!Z90</f>
        <v>0</v>
      </c>
      <c r="F48" s="319">
        <f>+EST_ITM!AE90</f>
        <v>0</v>
      </c>
      <c r="G48" s="319">
        <f>+EST_ITM!AJ90</f>
        <v>0</v>
      </c>
      <c r="H48" s="319">
        <f>+EST_ITM!AO90</f>
        <v>0</v>
      </c>
      <c r="I48" s="319">
        <f>+EST_ITM!BD90</f>
        <v>0</v>
      </c>
      <c r="J48" s="319">
        <f>+EST_ITM!BI90</f>
        <v>0</v>
      </c>
      <c r="K48" s="319">
        <f>+EST_ITM!BN90</f>
        <v>0</v>
      </c>
      <c r="L48" s="283">
        <f t="shared" si="7"/>
        <v>0</v>
      </c>
      <c r="M48" s="318">
        <f>+EST_ITM!CR90</f>
        <v>169</v>
      </c>
      <c r="N48" s="318">
        <f>+EST_ITM!CL90</f>
        <v>221</v>
      </c>
      <c r="O48" s="318">
        <f>+EST_ITM!DJ90</f>
        <v>1312</v>
      </c>
      <c r="P48" s="318">
        <f>+EST_ITM!DV90</f>
        <v>557</v>
      </c>
      <c r="Q48" s="318">
        <f>+EST_ITM!DD90</f>
        <v>487</v>
      </c>
      <c r="R48" s="318">
        <f>+EST_ITM!EH90</f>
        <v>374</v>
      </c>
      <c r="S48" s="318">
        <f>+EST_ITM!EB90</f>
        <v>939</v>
      </c>
      <c r="T48" s="318">
        <f>+EST_ITM!BZ90</f>
        <v>279</v>
      </c>
      <c r="U48" s="318">
        <f>+EST_ITM!CX90</f>
        <v>351</v>
      </c>
      <c r="V48" s="318">
        <f>+EST_ITM!CF90</f>
        <v>285</v>
      </c>
      <c r="W48" s="318">
        <f>+EST_ITM!BT90</f>
        <v>280</v>
      </c>
      <c r="X48" s="318">
        <f>+EST_ITM!DP90</f>
        <v>0</v>
      </c>
      <c r="Y48" s="318">
        <f>+EST_ITM!EN90</f>
        <v>195</v>
      </c>
      <c r="Z48" s="337">
        <f>+EST_ITM!ET90</f>
        <v>11</v>
      </c>
      <c r="AA48" s="338">
        <f t="shared" si="1"/>
        <v>5460</v>
      </c>
      <c r="AB48" s="280">
        <f t="shared" si="4"/>
        <v>0</v>
      </c>
      <c r="AC48" s="286">
        <f t="shared" si="8"/>
        <v>5460</v>
      </c>
      <c r="AD48" t="str">
        <f t="shared" si="2"/>
        <v>Ago-Dic 2022</v>
      </c>
      <c r="AE48">
        <f t="shared" si="3"/>
        <v>43</v>
      </c>
    </row>
    <row r="49" spans="1:31" ht="13.5" thickBot="1" x14ac:dyDescent="0.25">
      <c r="A49">
        <v>44</v>
      </c>
      <c r="B49" s="289" t="s">
        <v>138</v>
      </c>
      <c r="C49" s="319">
        <f>+EST_ITM!AT91</f>
        <v>0</v>
      </c>
      <c r="D49" s="319">
        <f>+EST_ITM!AY91</f>
        <v>0</v>
      </c>
      <c r="E49" s="319">
        <f>+EST_ITM!Z91</f>
        <v>0</v>
      </c>
      <c r="F49" s="319">
        <f>+EST_ITM!AE91</f>
        <v>0</v>
      </c>
      <c r="G49" s="319">
        <f>+EST_ITM!AJ91</f>
        <v>0</v>
      </c>
      <c r="H49" s="319">
        <f>+EST_ITM!AO91</f>
        <v>0</v>
      </c>
      <c r="I49" s="319">
        <f>+EST_ITM!BD91</f>
        <v>0</v>
      </c>
      <c r="J49" s="319">
        <f>+EST_ITM!BI91</f>
        <v>0</v>
      </c>
      <c r="K49" s="319">
        <f>+EST_ITM!BN91</f>
        <v>0</v>
      </c>
      <c r="L49" s="283">
        <f t="shared" si="7"/>
        <v>0</v>
      </c>
      <c r="M49" s="318">
        <f>+EST_ITM!CR91</f>
        <v>159</v>
      </c>
      <c r="N49" s="318">
        <f>+EST_ITM!CL91</f>
        <v>201</v>
      </c>
      <c r="O49" s="318">
        <f>+EST_ITM!DJ91</f>
        <v>1297</v>
      </c>
      <c r="P49" s="318">
        <f>+EST_ITM!DV91</f>
        <v>527</v>
      </c>
      <c r="Q49" s="318">
        <f>+EST_ITM!DD91</f>
        <v>462</v>
      </c>
      <c r="R49" s="318">
        <f>+EST_ITM!EH91</f>
        <v>359</v>
      </c>
      <c r="S49" s="318">
        <f>+EST_ITM!EB91</f>
        <v>899</v>
      </c>
      <c r="T49" s="318">
        <f>+EST_ITM!BZ91</f>
        <v>269</v>
      </c>
      <c r="U49" s="318">
        <f>+EST_ITM!CX91</f>
        <v>336</v>
      </c>
      <c r="V49" s="318">
        <f>+EST_ITM!CF91</f>
        <v>265</v>
      </c>
      <c r="W49" s="318">
        <f>+EST_ITM!BT91</f>
        <v>270</v>
      </c>
      <c r="X49" s="318">
        <f>+EST_ITM!DP91</f>
        <v>0</v>
      </c>
      <c r="Y49" s="318">
        <f>+EST_ITM!EN91</f>
        <v>210</v>
      </c>
      <c r="Z49" s="337">
        <f>+EST_ITM!ET91</f>
        <v>10</v>
      </c>
      <c r="AA49" s="338">
        <f t="shared" si="1"/>
        <v>5264</v>
      </c>
      <c r="AB49" s="280">
        <f t="shared" si="4"/>
        <v>0</v>
      </c>
      <c r="AC49" s="286">
        <f t="shared" si="8"/>
        <v>5264</v>
      </c>
      <c r="AD49" t="str">
        <f t="shared" si="2"/>
        <v>Feb-Jun 2023</v>
      </c>
      <c r="AE49">
        <f t="shared" si="3"/>
        <v>44</v>
      </c>
    </row>
    <row r="50" spans="1:31" ht="13.5" thickBot="1" x14ac:dyDescent="0.25">
      <c r="A50">
        <v>45</v>
      </c>
      <c r="B50" s="288" t="s">
        <v>145</v>
      </c>
      <c r="C50" s="319">
        <f>+EST_ITM!AT92</f>
        <v>0</v>
      </c>
      <c r="D50" s="319">
        <f>+EST_ITM!AY92</f>
        <v>0</v>
      </c>
      <c r="E50" s="319">
        <f>+EST_ITM!Z92</f>
        <v>0</v>
      </c>
      <c r="F50" s="319">
        <f>+EST_ITM!AE92</f>
        <v>0</v>
      </c>
      <c r="G50" s="319">
        <f>+EST_ITM!AJ92</f>
        <v>0</v>
      </c>
      <c r="H50" s="319">
        <f>+EST_ITM!AO92</f>
        <v>0</v>
      </c>
      <c r="I50" s="319">
        <f>+EST_ITM!BD92</f>
        <v>0</v>
      </c>
      <c r="J50" s="319">
        <f>+EST_ITM!BI92</f>
        <v>0</v>
      </c>
      <c r="K50" s="319">
        <f>+EST_ITM!BN92</f>
        <v>0</v>
      </c>
      <c r="L50" s="283">
        <f t="shared" si="7"/>
        <v>0</v>
      </c>
      <c r="M50" s="318">
        <f>+EST_ITM!CR92</f>
        <v>169</v>
      </c>
      <c r="N50" s="318">
        <f>+EST_ITM!CL92</f>
        <v>216</v>
      </c>
      <c r="O50" s="318">
        <f>+EST_ITM!DJ92</f>
        <v>1367</v>
      </c>
      <c r="P50" s="318">
        <f>+EST_ITM!DV92</f>
        <v>557</v>
      </c>
      <c r="Q50" s="318">
        <f>+EST_ITM!DD92</f>
        <v>502</v>
      </c>
      <c r="R50" s="318">
        <f>+EST_ITM!EH92</f>
        <v>394</v>
      </c>
      <c r="S50" s="318">
        <f>+EST_ITM!EB92</f>
        <v>989</v>
      </c>
      <c r="T50" s="318">
        <f>+EST_ITM!BZ92</f>
        <v>289</v>
      </c>
      <c r="U50" s="318">
        <f>+EST_ITM!CX92</f>
        <v>361</v>
      </c>
      <c r="V50" s="318">
        <f>+EST_ITM!CF92</f>
        <v>290</v>
      </c>
      <c r="W50" s="318">
        <f>+EST_ITM!BT92</f>
        <v>280</v>
      </c>
      <c r="X50" s="318">
        <f>+EST_ITM!DP92</f>
        <v>0</v>
      </c>
      <c r="Y50" s="318">
        <f>+EST_ITM!EN92</f>
        <v>220</v>
      </c>
      <c r="Z50" s="337">
        <f>+EST_ITM!ET92</f>
        <v>11</v>
      </c>
      <c r="AA50" s="338">
        <f t="shared" si="1"/>
        <v>5645</v>
      </c>
      <c r="AB50" s="280">
        <f t="shared" si="4"/>
        <v>0</v>
      </c>
      <c r="AC50" s="286">
        <f t="shared" si="8"/>
        <v>5645</v>
      </c>
      <c r="AD50" t="str">
        <f t="shared" si="2"/>
        <v>Ago-Dic 2023</v>
      </c>
      <c r="AE50">
        <f t="shared" si="3"/>
        <v>45</v>
      </c>
    </row>
    <row r="51" spans="1:31" ht="13.5" thickBot="1" x14ac:dyDescent="0.25">
      <c r="A51">
        <v>46</v>
      </c>
      <c r="B51" s="289" t="s">
        <v>139</v>
      </c>
      <c r="C51" s="319">
        <f>+EST_ITM!AT93</f>
        <v>0</v>
      </c>
      <c r="D51" s="319">
        <f>+EST_ITM!AY93</f>
        <v>0</v>
      </c>
      <c r="E51" s="319">
        <f>+EST_ITM!Z93</f>
        <v>0</v>
      </c>
      <c r="F51" s="319">
        <f>+EST_ITM!AE93</f>
        <v>0</v>
      </c>
      <c r="G51" s="319">
        <f>+EST_ITM!AJ93</f>
        <v>0</v>
      </c>
      <c r="H51" s="319">
        <f>+EST_ITM!AO93</f>
        <v>0</v>
      </c>
      <c r="I51" s="319">
        <f>+EST_ITM!BD93</f>
        <v>0</v>
      </c>
      <c r="J51" s="319">
        <f>+EST_ITM!BI93</f>
        <v>0</v>
      </c>
      <c r="K51" s="319">
        <f>+EST_ITM!BN93</f>
        <v>0</v>
      </c>
      <c r="L51" s="283">
        <f t="shared" si="7"/>
        <v>0</v>
      </c>
      <c r="M51" s="318">
        <f>+EST_ITM!CR93</f>
        <v>159</v>
      </c>
      <c r="N51" s="318">
        <f>+EST_ITM!CL93</f>
        <v>196</v>
      </c>
      <c r="O51" s="318">
        <f>+EST_ITM!DJ93</f>
        <v>1352</v>
      </c>
      <c r="P51" s="318">
        <f>+EST_ITM!DV93</f>
        <v>527</v>
      </c>
      <c r="Q51" s="318">
        <f>+EST_ITM!DD93</f>
        <v>477</v>
      </c>
      <c r="R51" s="318">
        <f>+EST_ITM!EH93</f>
        <v>379</v>
      </c>
      <c r="S51" s="318">
        <f>+EST_ITM!EB93</f>
        <v>949</v>
      </c>
      <c r="T51" s="318">
        <f>+EST_ITM!BZ93</f>
        <v>279</v>
      </c>
      <c r="U51" s="318">
        <f>+EST_ITM!CX93</f>
        <v>346</v>
      </c>
      <c r="V51" s="318">
        <f>+EST_ITM!CF93</f>
        <v>265</v>
      </c>
      <c r="W51" s="318">
        <f>+EST_ITM!BT93</f>
        <v>270</v>
      </c>
      <c r="X51" s="318">
        <f>+EST_ITM!DP93</f>
        <v>0</v>
      </c>
      <c r="Y51" s="318">
        <f>+EST_ITM!EN93</f>
        <v>235</v>
      </c>
      <c r="Z51" s="337">
        <f>+EST_ITM!ET93</f>
        <v>10</v>
      </c>
      <c r="AA51" s="338">
        <f t="shared" si="1"/>
        <v>5444</v>
      </c>
      <c r="AB51" s="280">
        <f t="shared" si="4"/>
        <v>0</v>
      </c>
      <c r="AC51" s="286">
        <f t="shared" si="8"/>
        <v>5444</v>
      </c>
      <c r="AD51" t="str">
        <f t="shared" si="2"/>
        <v>Feb-Jun 2024</v>
      </c>
      <c r="AE51">
        <f t="shared" si="3"/>
        <v>46</v>
      </c>
    </row>
    <row r="52" spans="1:31" ht="13.5" thickBot="1" x14ac:dyDescent="0.25">
      <c r="A52">
        <v>47</v>
      </c>
      <c r="B52" s="288" t="s">
        <v>146</v>
      </c>
      <c r="C52" s="319">
        <f>+EST_ITM!AT94</f>
        <v>0</v>
      </c>
      <c r="D52" s="319">
        <f>+EST_ITM!AY94</f>
        <v>0</v>
      </c>
      <c r="E52" s="319">
        <f>+EST_ITM!Z94</f>
        <v>0</v>
      </c>
      <c r="F52" s="319">
        <f>+EST_ITM!AE94</f>
        <v>0</v>
      </c>
      <c r="G52" s="319">
        <f>+EST_ITM!AJ94</f>
        <v>0</v>
      </c>
      <c r="H52" s="319">
        <f>+EST_ITM!AO94</f>
        <v>0</v>
      </c>
      <c r="I52" s="319">
        <f>+EST_ITM!BD94</f>
        <v>0</v>
      </c>
      <c r="J52" s="319">
        <f>+EST_ITM!BI94</f>
        <v>0</v>
      </c>
      <c r="K52" s="319">
        <f>+EST_ITM!BN94</f>
        <v>0</v>
      </c>
      <c r="L52" s="283">
        <f t="shared" si="7"/>
        <v>0</v>
      </c>
      <c r="M52" s="318">
        <f>+EST_ITM!CR94</f>
        <v>169</v>
      </c>
      <c r="N52" s="318">
        <f>+EST_ITM!CL94</f>
        <v>211</v>
      </c>
      <c r="O52" s="318">
        <f>+EST_ITM!DJ94</f>
        <v>1422</v>
      </c>
      <c r="P52" s="318">
        <f>+EST_ITM!DV94</f>
        <v>557</v>
      </c>
      <c r="Q52" s="318">
        <f>+EST_ITM!DD94</f>
        <v>517</v>
      </c>
      <c r="R52" s="318">
        <f>+EST_ITM!EH94</f>
        <v>414</v>
      </c>
      <c r="S52" s="318">
        <f>+EST_ITM!EB94</f>
        <v>1039</v>
      </c>
      <c r="T52" s="318">
        <f>+EST_ITM!BZ94</f>
        <v>299</v>
      </c>
      <c r="U52" s="318">
        <f>+EST_ITM!CX94</f>
        <v>371</v>
      </c>
      <c r="V52" s="318">
        <f>+EST_ITM!CF94</f>
        <v>285</v>
      </c>
      <c r="W52" s="318">
        <f>+EST_ITM!BT94</f>
        <v>280</v>
      </c>
      <c r="X52" s="318">
        <f>+EST_ITM!DP94</f>
        <v>0</v>
      </c>
      <c r="Y52" s="318">
        <f>+EST_ITM!EN94</f>
        <v>245</v>
      </c>
      <c r="Z52" s="337">
        <f>+EST_ITM!ET94</f>
        <v>11</v>
      </c>
      <c r="AA52" s="338">
        <f t="shared" si="1"/>
        <v>5820</v>
      </c>
      <c r="AB52" s="280">
        <f t="shared" si="4"/>
        <v>0</v>
      </c>
      <c r="AC52" s="286">
        <f t="shared" si="8"/>
        <v>5820</v>
      </c>
      <c r="AD52" t="str">
        <f t="shared" si="2"/>
        <v>Ago-Dic 2024</v>
      </c>
      <c r="AE52">
        <f t="shared" si="3"/>
        <v>47</v>
      </c>
    </row>
    <row r="53" spans="1:31" ht="13.5" thickBot="1" x14ac:dyDescent="0.25">
      <c r="A53">
        <v>48</v>
      </c>
      <c r="B53" s="289" t="s">
        <v>140</v>
      </c>
      <c r="C53" s="319">
        <f>+EST_ITM!AT95</f>
        <v>0</v>
      </c>
      <c r="D53" s="319">
        <f>+EST_ITM!AY95</f>
        <v>0</v>
      </c>
      <c r="E53" s="319">
        <f>+EST_ITM!Z95</f>
        <v>0</v>
      </c>
      <c r="F53" s="319">
        <f>+EST_ITM!AE95</f>
        <v>0</v>
      </c>
      <c r="G53" s="319">
        <f>+EST_ITM!AJ95</f>
        <v>0</v>
      </c>
      <c r="H53" s="319">
        <f>+EST_ITM!AO95</f>
        <v>0</v>
      </c>
      <c r="I53" s="319">
        <f>+EST_ITM!BD95</f>
        <v>0</v>
      </c>
      <c r="J53" s="319">
        <f>+EST_ITM!BI95</f>
        <v>0</v>
      </c>
      <c r="K53" s="319">
        <f>+EST_ITM!BN95</f>
        <v>0</v>
      </c>
      <c r="L53" s="283">
        <f t="shared" si="7"/>
        <v>0</v>
      </c>
      <c r="M53" s="318">
        <f>+EST_ITM!CR95</f>
        <v>159</v>
      </c>
      <c r="N53" s="318">
        <f>+EST_ITM!CL95</f>
        <v>191</v>
      </c>
      <c r="O53" s="318">
        <f>+EST_ITM!DJ95</f>
        <v>1407</v>
      </c>
      <c r="P53" s="318">
        <f>+EST_ITM!DV95</f>
        <v>527</v>
      </c>
      <c r="Q53" s="318">
        <f>+EST_ITM!DD95</f>
        <v>492</v>
      </c>
      <c r="R53" s="318">
        <f>+EST_ITM!EH95</f>
        <v>399</v>
      </c>
      <c r="S53" s="318">
        <f>+EST_ITM!EB95</f>
        <v>999</v>
      </c>
      <c r="T53" s="318">
        <f>+EST_ITM!BZ95</f>
        <v>289</v>
      </c>
      <c r="U53" s="318">
        <f>+EST_ITM!CX95</f>
        <v>356</v>
      </c>
      <c r="V53" s="318">
        <f>+EST_ITM!CF95</f>
        <v>260</v>
      </c>
      <c r="W53" s="318">
        <f>+EST_ITM!BT95</f>
        <v>270</v>
      </c>
      <c r="X53" s="318">
        <f>+EST_ITM!DP95</f>
        <v>0</v>
      </c>
      <c r="Y53" s="318">
        <f>+EST_ITM!EN95</f>
        <v>260</v>
      </c>
      <c r="Z53" s="337">
        <f>+EST_ITM!ET95</f>
        <v>10</v>
      </c>
      <c r="AA53" s="338">
        <f t="shared" si="1"/>
        <v>5619</v>
      </c>
      <c r="AB53" s="280">
        <f t="shared" si="4"/>
        <v>0</v>
      </c>
      <c r="AC53" s="286">
        <f t="shared" si="8"/>
        <v>5619</v>
      </c>
      <c r="AD53" t="str">
        <f t="shared" si="2"/>
        <v>Feb-Jun 2025</v>
      </c>
      <c r="AE53">
        <f t="shared" si="3"/>
        <v>48</v>
      </c>
    </row>
    <row r="54" spans="1:31" ht="13.5" thickBot="1" x14ac:dyDescent="0.25">
      <c r="A54">
        <v>49</v>
      </c>
      <c r="B54" s="288" t="s">
        <v>147</v>
      </c>
      <c r="Y54" s="318">
        <f>+EST_ITM!EN96</f>
        <v>270</v>
      </c>
      <c r="Z54" s="337">
        <f>+EST_ITM!ET96</f>
        <v>14</v>
      </c>
      <c r="AB54" s="280">
        <f t="shared" si="4"/>
        <v>0</v>
      </c>
    </row>
    <row r="55" spans="1:31" ht="13.5" thickBot="1" x14ac:dyDescent="0.25">
      <c r="B55" s="289" t="s">
        <v>168</v>
      </c>
      <c r="Y55" s="318">
        <f>+EST_ITM!EN97</f>
        <v>0</v>
      </c>
      <c r="Z55" s="337">
        <f>+EST_ITM!ET97</f>
        <v>0</v>
      </c>
      <c r="AB55" s="280">
        <f t="shared" si="4"/>
        <v>0</v>
      </c>
    </row>
    <row r="56" spans="1:31" ht="13.5" thickBot="1" x14ac:dyDescent="0.25">
      <c r="B56" s="288" t="s">
        <v>169</v>
      </c>
      <c r="Y56" s="318">
        <f>+EST_ITM!EN98</f>
        <v>0</v>
      </c>
      <c r="Z56" s="337">
        <f>+EST_ITM!ET98</f>
        <v>0</v>
      </c>
      <c r="AB56" s="280">
        <f t="shared" si="4"/>
        <v>0</v>
      </c>
    </row>
    <row r="57" spans="1:31" ht="13.5" thickBot="1" x14ac:dyDescent="0.25">
      <c r="B57" s="289" t="s">
        <v>170</v>
      </c>
      <c r="Y57" s="318">
        <f>+EST_ITM!EN99</f>
        <v>0</v>
      </c>
      <c r="Z57" s="337">
        <f>+EST_ITM!ET99</f>
        <v>0</v>
      </c>
      <c r="AB57" s="280">
        <f t="shared" si="4"/>
        <v>0</v>
      </c>
    </row>
    <row r="58" spans="1:31" ht="13.5" thickBot="1" x14ac:dyDescent="0.25">
      <c r="B58" s="288" t="s">
        <v>171</v>
      </c>
      <c r="Y58" s="318">
        <f>+EST_ITM!EN100</f>
        <v>0</v>
      </c>
      <c r="Z58" s="337">
        <f>+EST_ITM!ET100</f>
        <v>0</v>
      </c>
      <c r="AB58" s="280">
        <f t="shared" si="4"/>
        <v>0</v>
      </c>
    </row>
    <row r="59" spans="1:31" ht="13.5" thickBot="1" x14ac:dyDescent="0.25">
      <c r="B59" s="289" t="s">
        <v>172</v>
      </c>
      <c r="Y59" s="318">
        <f>+EST_ITM!EN101</f>
        <v>0</v>
      </c>
      <c r="Z59" s="337">
        <f>+EST_ITM!ET101</f>
        <v>0</v>
      </c>
      <c r="AB59" s="280">
        <f t="shared" si="4"/>
        <v>0</v>
      </c>
    </row>
    <row r="60" spans="1:31" ht="13.5" thickBot="1" x14ac:dyDescent="0.25">
      <c r="B60" s="288" t="s">
        <v>173</v>
      </c>
      <c r="Y60" s="318">
        <f>+EST_ITM!EN102</f>
        <v>0</v>
      </c>
      <c r="Z60" s="337">
        <f>+EST_ITM!ET102</f>
        <v>0</v>
      </c>
      <c r="AB60" s="280">
        <f t="shared" si="4"/>
        <v>0</v>
      </c>
    </row>
    <row r="61" spans="1:31" ht="13.5" thickBot="1" x14ac:dyDescent="0.25">
      <c r="B61" s="289" t="s">
        <v>174</v>
      </c>
      <c r="Y61" s="318">
        <f>+EST_ITM!EN103</f>
        <v>0</v>
      </c>
      <c r="Z61" s="337">
        <f>+EST_ITM!ET103</f>
        <v>0</v>
      </c>
      <c r="AB61" s="280">
        <f t="shared" si="4"/>
        <v>0</v>
      </c>
    </row>
    <row r="62" spans="1:31" ht="13.5" thickBot="1" x14ac:dyDescent="0.25">
      <c r="B62" s="288" t="s">
        <v>175</v>
      </c>
      <c r="Y62" s="318">
        <f>+EST_ITM!EN104</f>
        <v>0</v>
      </c>
      <c r="Z62" s="337">
        <f>+EST_ITM!ET104</f>
        <v>0</v>
      </c>
      <c r="AB62" s="280">
        <f t="shared" si="4"/>
        <v>0</v>
      </c>
    </row>
    <row r="63" spans="1:31" ht="13.5" thickBot="1" x14ac:dyDescent="0.25">
      <c r="B63" s="289" t="s">
        <v>176</v>
      </c>
      <c r="Y63" s="318">
        <f>+EST_ITM!EN105</f>
        <v>0</v>
      </c>
      <c r="Z63" s="337">
        <f>+EST_ITM!ET105</f>
        <v>0</v>
      </c>
      <c r="AB63" s="280">
        <f t="shared" si="4"/>
        <v>0</v>
      </c>
    </row>
    <row r="64" spans="1:31" ht="13.5" thickBot="1" x14ac:dyDescent="0.25">
      <c r="B64" s="288" t="s">
        <v>177</v>
      </c>
      <c r="Y64" s="318">
        <f>+EST_ITM!EN106</f>
        <v>0</v>
      </c>
      <c r="Z64" s="337">
        <f>+EST_ITM!ET106</f>
        <v>0</v>
      </c>
      <c r="AB64" s="280">
        <f t="shared" si="4"/>
        <v>0</v>
      </c>
    </row>
    <row r="65" spans="2:28" ht="13.5" thickBot="1" x14ac:dyDescent="0.25">
      <c r="B65" s="289" t="s">
        <v>178</v>
      </c>
      <c r="Y65" s="318">
        <f>+EST_ITM!EN107</f>
        <v>0</v>
      </c>
      <c r="Z65" s="337">
        <f>+EST_ITM!ET107</f>
        <v>0</v>
      </c>
      <c r="AB65" s="280">
        <f t="shared" si="4"/>
        <v>0</v>
      </c>
    </row>
    <row r="66" spans="2:28" ht="13.5" thickBot="1" x14ac:dyDescent="0.25">
      <c r="B66" s="288" t="s">
        <v>179</v>
      </c>
      <c r="Y66" s="318">
        <f>+EST_ITM!EN108</f>
        <v>0</v>
      </c>
      <c r="Z66" s="337">
        <f>+EST_ITM!ET108</f>
        <v>0</v>
      </c>
      <c r="AB66" s="280">
        <f t="shared" si="4"/>
        <v>0</v>
      </c>
    </row>
    <row r="67" spans="2:28" ht="13.5" thickBot="1" x14ac:dyDescent="0.25">
      <c r="B67" s="289" t="s">
        <v>180</v>
      </c>
      <c r="Y67" s="318">
        <f>+EST_ITM!EN109</f>
        <v>0</v>
      </c>
      <c r="Z67" s="337">
        <f>+EST_ITM!ET109</f>
        <v>0</v>
      </c>
      <c r="AB67" s="280">
        <f t="shared" si="4"/>
        <v>0</v>
      </c>
    </row>
    <row r="68" spans="2:28" ht="13.5" thickBot="1" x14ac:dyDescent="0.25">
      <c r="B68" s="288" t="s">
        <v>181</v>
      </c>
      <c r="Y68" s="318">
        <f>+EST_ITM!EN110</f>
        <v>0</v>
      </c>
      <c r="Z68" s="337">
        <f>+EST_ITM!ET110</f>
        <v>0</v>
      </c>
      <c r="AB68" s="280">
        <f t="shared" si="4"/>
        <v>0</v>
      </c>
    </row>
    <row r="69" spans="2:28" ht="13.5" thickBot="1" x14ac:dyDescent="0.25">
      <c r="B69" s="289" t="s">
        <v>182</v>
      </c>
      <c r="Y69" s="318">
        <f>+EST_ITM!EN111</f>
        <v>0</v>
      </c>
      <c r="Z69" s="337">
        <f>+EST_ITM!ET111</f>
        <v>0</v>
      </c>
      <c r="AB69" s="280">
        <f t="shared" si="4"/>
        <v>0</v>
      </c>
    </row>
    <row r="70" spans="2:28" ht="13.5" thickBot="1" x14ac:dyDescent="0.25">
      <c r="B70" s="288" t="s">
        <v>183</v>
      </c>
      <c r="Y70" s="318">
        <f>+EST_ITM!EN112</f>
        <v>0</v>
      </c>
      <c r="Z70" s="337">
        <f>+EST_ITM!ET112</f>
        <v>0</v>
      </c>
      <c r="AB70" s="280">
        <f t="shared" si="4"/>
        <v>0</v>
      </c>
    </row>
    <row r="71" spans="2:28" ht="13.5" thickBot="1" x14ac:dyDescent="0.25">
      <c r="B71" s="289" t="s">
        <v>184</v>
      </c>
      <c r="Y71" s="318">
        <f>+EST_ITM!EN113</f>
        <v>0</v>
      </c>
      <c r="Z71" s="337">
        <f>+EST_ITM!ET113</f>
        <v>0</v>
      </c>
      <c r="AB71" s="280">
        <f t="shared" si="4"/>
        <v>0</v>
      </c>
    </row>
  </sheetData>
  <sheetProtection algorithmName="SHA-512" hashValue="/Kla8XQn+ISHvLGfqHkKUVv6esppgHr83wI2QU5kTMJ+JZOHmDyGV5bIbCkSV9addCBDse7g0iau+zHlF/xJYg==" saltValue="VKRdNUF17WtBPs+TFW2l5Q==" spinCount="100000" sheet="1" objects="1" scenarios="1"/>
  <mergeCells count="1">
    <mergeCell ref="C4:A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I7" sqref="I7"/>
    </sheetView>
  </sheetViews>
  <sheetFormatPr baseColWidth="10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203</v>
      </c>
    </row>
    <row r="5" spans="1:26" ht="30" x14ac:dyDescent="0.4">
      <c r="B5" s="364" t="s">
        <v>209</v>
      </c>
      <c r="G5" s="326" t="str">
        <f>+B4</f>
        <v>ING. MECATRÓNICA</v>
      </c>
      <c r="Z5" s="325" t="s">
        <v>207</v>
      </c>
    </row>
    <row r="6" spans="1:26" x14ac:dyDescent="0.2">
      <c r="Z6" s="325" t="s">
        <v>206</v>
      </c>
    </row>
    <row r="7" spans="1:26" x14ac:dyDescent="0.2">
      <c r="A7" s="324" t="str">
        <f>ESTADISTICAS!B23</f>
        <v>Feb-Jun 2010</v>
      </c>
      <c r="B7" s="324">
        <f>+HLOOKUP($B$4,BDEST,ESTADISTICAS!A23,FALSE)+IFERROR(HLOOKUP($B$4,DBESTLIQ,ESTADISTICAS!A23,FALSE),0)</f>
        <v>479</v>
      </c>
      <c r="Z7" s="325" t="s">
        <v>112</v>
      </c>
    </row>
    <row r="8" spans="1:26" x14ac:dyDescent="0.2">
      <c r="A8" s="324" t="str">
        <f>+IF(B8&gt;0,ESTADISTICAS!B24," ")</f>
        <v>Ago-Dic 2010</v>
      </c>
      <c r="B8" s="324">
        <f>+HLOOKUP($B$4,BDEST,ESTADISTICAS!A24,FALSE)+IFERROR(HLOOKUP($B$4,DBESTLIQ,ESTADISTICAS!A24,FALSE),0)</f>
        <v>495</v>
      </c>
      <c r="Z8" s="325" t="s">
        <v>205</v>
      </c>
    </row>
    <row r="9" spans="1:26" x14ac:dyDescent="0.2">
      <c r="A9" s="324" t="str">
        <f>+IF(B9&gt;0,ESTADISTICAS!B25," ")</f>
        <v>Feb-Jun 2011</v>
      </c>
      <c r="B9" s="324">
        <f>+HLOOKUP($B$4,BDEST,ESTADISTICAS!A25,FALSE)+IFERROR(HLOOKUP($B$4,DBESTLIQ,ESTADISTICAS!A25,FALSE),0)</f>
        <v>469</v>
      </c>
      <c r="Z9" s="325" t="s">
        <v>195</v>
      </c>
    </row>
    <row r="10" spans="1:26" x14ac:dyDescent="0.2">
      <c r="A10" s="324" t="str">
        <f>+IF(B10&gt;0,ESTADISTICAS!B26," ")</f>
        <v>Ago-Dic 2011</v>
      </c>
      <c r="B10" s="324">
        <f>+HLOOKUP($B$4,BDEST,ESTADISTICAS!A26,FALSE)+IFERROR(HLOOKUP($B$4,DBESTLIQ,ESTADISTICAS!A26,FALSE),0)</f>
        <v>562</v>
      </c>
      <c r="Z10" s="325" t="s">
        <v>204</v>
      </c>
    </row>
    <row r="11" spans="1:26" x14ac:dyDescent="0.2">
      <c r="A11" s="324" t="str">
        <f>+IF(B11&gt;0,ESTADISTICAS!B27," ")</f>
        <v>Feb-Jun 2012</v>
      </c>
      <c r="B11" s="324">
        <f>+HLOOKUP($B$4,BDEST,ESTADISTICAS!A27,FALSE)+IFERROR(HLOOKUP($B$4,DBESTLIQ,ESTADISTICAS!A27,FALSE),0)</f>
        <v>517</v>
      </c>
      <c r="Z11" s="325" t="s">
        <v>203</v>
      </c>
    </row>
    <row r="12" spans="1:26" x14ac:dyDescent="0.2">
      <c r="A12" s="324" t="str">
        <f>+IF(B12&gt;0,ESTADISTICAS!B28," ")</f>
        <v>Ago-Dic 2012</v>
      </c>
      <c r="B12" s="324">
        <f>+HLOOKUP($B$4,BDEST,ESTADISTICAS!A28,FALSE)+IFERROR(HLOOKUP($B$4,DBESTLIQ,ESTADISTICAS!A28,FALSE),0)</f>
        <v>579</v>
      </c>
      <c r="Z12" s="325" t="s">
        <v>216</v>
      </c>
    </row>
    <row r="13" spans="1:26" x14ac:dyDescent="0.2">
      <c r="A13" s="324" t="str">
        <f>+IF(B13&gt;0,ESTADISTICAS!B29," ")</f>
        <v>Feb-Jun 2013</v>
      </c>
      <c r="B13" s="324">
        <f>+HLOOKUP($B$4,BDEST,ESTADISTICAS!A29,FALSE)+IFERROR(HLOOKUP($B$4,DBESTLIQ,ESTADISTICAS!A29,FALSE),0)</f>
        <v>540</v>
      </c>
      <c r="Z13" s="325" t="s">
        <v>217</v>
      </c>
    </row>
    <row r="14" spans="1:26" x14ac:dyDescent="0.2">
      <c r="A14" s="324" t="str">
        <f>+IF(B14&gt;0,ESTADISTICAS!B30," ")</f>
        <v>Ago-Dic 2013</v>
      </c>
      <c r="B14" s="324">
        <f>+HLOOKUP($B$4,BDEST,ESTADISTICAS!A30,FALSE)+IFERROR(HLOOKUP($B$4,DBESTLIQ,ESTADISTICAS!A30,FALSE),0)</f>
        <v>561</v>
      </c>
      <c r="Z14" s="325" t="s">
        <v>167</v>
      </c>
    </row>
    <row r="15" spans="1:26" x14ac:dyDescent="0.2">
      <c r="A15" s="324" t="str">
        <f>+IF(B15&gt;0,ESTADISTICAS!B31," ")</f>
        <v>Feb-Jun 2014</v>
      </c>
      <c r="B15" s="324">
        <f>+HLOOKUP($B$4,BDEST,ESTADISTICAS!A31,FALSE)+IFERROR(HLOOKUP($B$4,DBESTLIQ,ESTADISTICAS!A31,FALSE),0)</f>
        <v>528</v>
      </c>
      <c r="Z15" s="325" t="s">
        <v>218</v>
      </c>
    </row>
    <row r="16" spans="1:26" x14ac:dyDescent="0.2">
      <c r="A16" s="324" t="str">
        <f>+IF(B16&gt;0,ESTADISTICAS!B32," ")</f>
        <v>Ago-Dic 2014</v>
      </c>
      <c r="B16" s="324">
        <f>+HLOOKUP($B$4,BDEST,ESTADISTICAS!A32,FALSE)+IFERROR(HLOOKUP($B$4,DBESTLIQ,ESTADISTICAS!A32,FALSE),0)</f>
        <v>576</v>
      </c>
      <c r="Z16" s="325" t="s">
        <v>219</v>
      </c>
    </row>
    <row r="17" spans="1:26" x14ac:dyDescent="0.2">
      <c r="A17" s="324" t="str">
        <f>+IF(B17&gt;0,ESTADISTICAS!B33," ")</f>
        <v>Feb-Jun 2015</v>
      </c>
      <c r="B17" s="324">
        <f>+HLOOKUP($B$4,BDEST,ESTADISTICAS!A33,FALSE)+IFERROR(HLOOKUP($B$4,DBESTLIQ,ESTADISTICAS!A33,FALSE),0)</f>
        <v>572</v>
      </c>
      <c r="Z17" s="325" t="s">
        <v>185</v>
      </c>
    </row>
    <row r="18" spans="1:26" x14ac:dyDescent="0.2">
      <c r="A18" s="324" t="str">
        <f>+IF(B18&gt;0,ESTADISTICAS!B34," ")</f>
        <v>Ago-Dic 2015</v>
      </c>
      <c r="B18" s="324">
        <f>+HLOOKUP($B$4,BDEST,ESTADISTICAS!A34,FALSE)+IFERROR(HLOOKUP($B$4,DBESTLIQ,ESTADISTICAS!A34,FALSE),0)</f>
        <v>634</v>
      </c>
    </row>
    <row r="19" spans="1:26" x14ac:dyDescent="0.2">
      <c r="A19" s="324" t="str">
        <f>+IF(B19&gt;0,ESTADISTICAS!B35," ")</f>
        <v>Feb-Jun 2016</v>
      </c>
      <c r="B19" s="324">
        <f>+HLOOKUP($B$4,BDEST,ESTADISTICAS!A35,FALSE)+IFERROR(HLOOKUP($B$4,DBESTLIQ,ESTADISTICAS!A35,FALSE),0)</f>
        <v>595</v>
      </c>
    </row>
    <row r="20" spans="1:26" x14ac:dyDescent="0.2">
      <c r="A20" s="324" t="str">
        <f>+IF(B20&gt;0,ESTADISTICAS!B36," ")</f>
        <v>Ago-Dic 2016</v>
      </c>
      <c r="B20" s="324">
        <f>+HLOOKUP($B$4,BDEST,ESTADISTICAS!A36,FALSE)+IFERROR(HLOOKUP($B$4,DBESTLIQ,ESTADISTICAS!A36,FALSE),0)</f>
        <v>678</v>
      </c>
    </row>
    <row r="21" spans="1:26" x14ac:dyDescent="0.2">
      <c r="A21" s="324" t="str">
        <f>+IF(B21&gt;0,ESTADISTICAS!B37," ")</f>
        <v>Feb-Jun 2017</v>
      </c>
      <c r="B21" s="324">
        <f>+HLOOKUP($B$4,BDEST,ESTADISTICAS!A37,FALSE)+IFERROR(HLOOKUP($B$4,DBESTLIQ,ESTADISTICAS!A37,FALSE),0)</f>
        <v>632</v>
      </c>
    </row>
    <row r="22" spans="1:26" x14ac:dyDescent="0.2">
      <c r="A22" s="324" t="str">
        <f>+IF(B22&gt;0,ESTADISTICAS!B38," ")</f>
        <v>Ago-Dic 2017</v>
      </c>
      <c r="B22" s="324">
        <f>+HLOOKUP($B$4,BDEST,ESTADISTICAS!A38,FALSE)+IFERROR(HLOOKUP($B$4,DBESTLIQ,ESTADISTICAS!A38,FALSE),0)</f>
        <v>685</v>
      </c>
    </row>
    <row r="23" spans="1:26" x14ac:dyDescent="0.2">
      <c r="A23" s="324" t="str">
        <f>+IF(B23&gt;0,ESTADISTICAS!B39," ")</f>
        <v>Feb-Jun 2018</v>
      </c>
      <c r="B23" s="324">
        <f>+HLOOKUP($B$4,BDEST,ESTADISTICAS!A39,FALSE)+IFERROR(HLOOKUP($B$4,DBESTLIQ,ESTADISTICAS!A39,FALSE),0)</f>
        <v>659</v>
      </c>
    </row>
    <row r="24" spans="1:26" x14ac:dyDescent="0.2">
      <c r="A24" s="324" t="str">
        <f>+IF(B24&gt;0,ESTADISTICAS!B40," ")</f>
        <v>Ago-Dic 2018</v>
      </c>
      <c r="B24" s="324">
        <f>+HLOOKUP($B$4,BDEST,ESTADISTICAS!A40,FALSE)+IFERROR(HLOOKUP($B$4,DBESTLIQ,ESTADISTICAS!A40,FALSE),0)</f>
        <v>739</v>
      </c>
    </row>
    <row r="25" spans="1:26" x14ac:dyDescent="0.2">
      <c r="A25" s="324" t="str">
        <f>+IF(B25&gt;0,ESTADISTICAS!B41," ")</f>
        <v>Feb-Jun 2019</v>
      </c>
      <c r="B25" s="324">
        <f>+HLOOKUP($B$4,BDEST,ESTADISTICAS!A41,FALSE)+IFERROR(HLOOKUP($B$4,DBESTLIQ,ESTADISTICAS!A41,FALSE),0)</f>
        <v>699</v>
      </c>
    </row>
    <row r="26" spans="1:26" x14ac:dyDescent="0.2">
      <c r="A26" s="324" t="str">
        <f>+IF(B26&gt;0,ESTADISTICAS!B42," ")</f>
        <v>Ago-Dic 2019</v>
      </c>
      <c r="B26" s="324">
        <f>+HLOOKUP($B$4,BDEST,ESTADISTICAS!A42,FALSE)+IFERROR(HLOOKUP($B$4,DBESTLIQ,ESTADISTICAS!A42,FALSE),0)</f>
        <v>789</v>
      </c>
    </row>
    <row r="27" spans="1:26" x14ac:dyDescent="0.2">
      <c r="A27" s="324" t="str">
        <f>+IF(B27&gt;0,ESTADISTICAS!B43," ")</f>
        <v>Feb-Jun 2020</v>
      </c>
      <c r="B27" s="324">
        <f>+HLOOKUP($B$4,BDEST,ESTADISTICAS!A43,FALSE)+IFERROR(HLOOKUP($B$4,DBESTLIQ,ESTADISTICAS!A43,FALSE),0)</f>
        <v>749</v>
      </c>
    </row>
    <row r="28" spans="1:26" x14ac:dyDescent="0.2">
      <c r="A28" s="324" t="str">
        <f>+IF(B28&gt;0,ESTADISTICAS!B44," ")</f>
        <v>Ago-Dic 2020</v>
      </c>
      <c r="B28" s="324">
        <f>+HLOOKUP($B$4,BDEST,ESTADISTICAS!A44,FALSE)+IFERROR(HLOOKUP($B$4,DBESTLIQ,ESTADISTICAS!A44,FALSE),0)</f>
        <v>839</v>
      </c>
    </row>
    <row r="29" spans="1:26" x14ac:dyDescent="0.2">
      <c r="A29" s="324" t="str">
        <f>+IF(B29&gt;0,ESTADISTICAS!B45," ")</f>
        <v>Feb-Jun 2021</v>
      </c>
      <c r="B29" s="324">
        <f>+HLOOKUP($B$4,BDEST,ESTADISTICAS!A45,FALSE)+IFERROR(HLOOKUP($B$4,DBESTLIQ,ESTADISTICAS!A45,FALSE),0)</f>
        <v>799</v>
      </c>
    </row>
    <row r="30" spans="1:26" x14ac:dyDescent="0.2">
      <c r="A30" s="324" t="str">
        <f>+IF(B30&gt;0,ESTADISTICAS!B46," ")</f>
        <v>Ago-Dic 2021</v>
      </c>
      <c r="B30" s="324">
        <f>+HLOOKUP($B$4,BDEST,ESTADISTICAS!A46,FALSE)+IFERROR(HLOOKUP($B$4,DBESTLIQ,ESTADISTICAS!A46,FALSE),0)</f>
        <v>889</v>
      </c>
    </row>
    <row r="31" spans="1:26" x14ac:dyDescent="0.2">
      <c r="A31" s="324" t="str">
        <f>+IF(B31&gt;0,ESTADISTICAS!B47," ")</f>
        <v>Feb-Jun 2022</v>
      </c>
      <c r="B31" s="324">
        <f>+HLOOKUP($B$4,BDEST,ESTADISTICAS!A47,FALSE)+IFERROR(HLOOKUP($B$4,DBESTLIQ,ESTADISTICAS!A47,FALSE),0)</f>
        <v>849</v>
      </c>
    </row>
    <row r="32" spans="1:26" x14ac:dyDescent="0.2">
      <c r="A32" s="324" t="str">
        <f>+IF(B32&gt;0,ESTADISTICAS!B48," ")</f>
        <v>Ago-Dic 2022</v>
      </c>
      <c r="B32" s="324">
        <f>+HLOOKUP($B$4,BDEST,ESTADISTICAS!A48,FALSE)+IFERROR(HLOOKUP($B$4,DBESTLIQ,ESTADISTICAS!A48,FALSE),0)</f>
        <v>939</v>
      </c>
    </row>
    <row r="33" spans="1:2" x14ac:dyDescent="0.2">
      <c r="A33" s="324" t="str">
        <f>+IF(B33&gt;0,ESTADISTICAS!B49," ")</f>
        <v>Feb-Jun 2023</v>
      </c>
      <c r="B33" s="324">
        <f>+HLOOKUP($B$4,BDEST,ESTADISTICAS!A49,FALSE)+IFERROR(HLOOKUP($B$4,DBESTLIQ,ESTADISTICAS!A49,FALSE),0)</f>
        <v>899</v>
      </c>
    </row>
    <row r="34" spans="1:2" x14ac:dyDescent="0.2">
      <c r="A34" s="324" t="str">
        <f>+IF(B34&gt;0,ESTADISTICAS!B50," ")</f>
        <v>Ago-Dic 2023</v>
      </c>
      <c r="B34" s="324">
        <f>+HLOOKUP($B$4,BDEST,ESTADISTICAS!A50,FALSE)+IFERROR(HLOOKUP($B$4,DBESTLIQ,ESTADISTICAS!A50,FALSE),0)</f>
        <v>989</v>
      </c>
    </row>
    <row r="35" spans="1:2" x14ac:dyDescent="0.2">
      <c r="A35" s="324" t="str">
        <f>+IF(B35&gt;0,ESTADISTICAS!B51," ")</f>
        <v>Feb-Jun 2024</v>
      </c>
      <c r="B35" s="324">
        <f>+HLOOKUP($B$4,BDEST,ESTADISTICAS!A51,FALSE)+IFERROR(HLOOKUP($B$4,DBESTLIQ,ESTADISTICAS!A51,FALSE),0)</f>
        <v>949</v>
      </c>
    </row>
    <row r="36" spans="1:2" x14ac:dyDescent="0.2">
      <c r="A36" s="324" t="str">
        <f>+IF(B36&gt;0,ESTADISTICAS!B52," ")</f>
        <v>Ago-Dic 2024</v>
      </c>
      <c r="B36" s="324">
        <f>+HLOOKUP($B$4,BDEST,ESTADISTICAS!A52,FALSE)+IFERROR(HLOOKUP($B$4,DBESTLIQ,ESTADISTICAS!A52,FALSE),0)</f>
        <v>1039</v>
      </c>
    </row>
    <row r="37" spans="1:2" x14ac:dyDescent="0.2">
      <c r="A37" s="324" t="str">
        <f>+IF(B37&gt;0,ESTADISTICAS!B53," ")</f>
        <v>Feb-Jun 2025</v>
      </c>
      <c r="B37" s="324">
        <f>+HLOOKUP($B$4,BDEST,ESTADISTICAS!A53,FALSE)+IFERROR(HLOOKUP($B$4,DBESTLIQ,ESTADISTICAS!A53,FALSE),0)</f>
        <v>999</v>
      </c>
    </row>
  </sheetData>
  <sheetProtection algorithmName="SHA-512" hashValue="QAFRUs2m5BxcFFUESkC2CSd9qXjljC7dv5ClBzpdFSrExlXKAvXq6xr+9lO8G6oSkWKFWRTj6bAca+jePXTmdQ==" saltValue="NCoOaSKigVSxJdOtDE0bpA==" spinCount="100000" sheet="1" objects="1" scenarios="1"/>
  <sortState ref="K3:K62">
    <sortCondition ref="K3:K62"/>
  </sortState>
  <conditionalFormatting sqref="K3">
    <cfRule type="cellIs" dxfId="12" priority="2" stopIfTrue="1" operator="lessThan">
      <formula>0</formula>
    </cfRule>
  </conditionalFormatting>
  <conditionalFormatting sqref="Z5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1" workbookViewId="0">
      <selection activeCell="E1" sqref="E1"/>
    </sheetView>
  </sheetViews>
  <sheetFormatPr baseColWidth="10" defaultRowHeight="12.75" x14ac:dyDescent="0.2"/>
  <cols>
    <col min="1" max="1" width="19.5703125" style="324" hidden="1" customWidth="1"/>
    <col min="2" max="2" width="9" style="324" hidden="1" customWidth="1"/>
    <col min="3" max="3" width="9.140625" style="324" hidden="1" customWidth="1"/>
    <col min="4" max="4" width="7" style="324" hidden="1" customWidth="1"/>
    <col min="5" max="5" width="11.42578125" style="324"/>
    <col min="6" max="6" width="15.7109375" style="324" customWidth="1"/>
    <col min="7" max="7" width="11.42578125" style="324"/>
    <col min="8" max="8" width="4.7109375" style="324" customWidth="1"/>
    <col min="9" max="9" width="14" style="324" customWidth="1"/>
    <col min="10" max="10" width="9.140625" style="324" customWidth="1"/>
    <col min="11" max="11" width="22" style="324" customWidth="1"/>
    <col min="12" max="12" width="15.28515625" style="324" bestFit="1" customWidth="1"/>
    <col min="13" max="14" width="11.42578125" style="324"/>
    <col min="15" max="15" width="18.42578125" style="324" customWidth="1"/>
    <col min="16" max="17" width="11.42578125" style="324"/>
    <col min="18" max="18" width="14.85546875" style="324" customWidth="1"/>
    <col min="19" max="25" width="11.42578125" style="324"/>
    <col min="26" max="26" width="31.42578125" style="324" customWidth="1"/>
    <col min="27" max="27" width="18" style="324" customWidth="1"/>
    <col min="28" max="16384" width="11.42578125" style="324"/>
  </cols>
  <sheetData>
    <row r="1" spans="2:29" x14ac:dyDescent="0.2">
      <c r="E1" s="365" t="s">
        <v>211</v>
      </c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8"/>
      <c r="Z1" s="328"/>
    </row>
    <row r="2" spans="2:29" x14ac:dyDescent="0.2">
      <c r="B2" s="323"/>
      <c r="E2" s="365" t="s">
        <v>212</v>
      </c>
    </row>
    <row r="3" spans="2:29" ht="30" x14ac:dyDescent="0.4">
      <c r="G3" s="326" t="s">
        <v>190</v>
      </c>
      <c r="K3" s="479" t="s">
        <v>221</v>
      </c>
      <c r="L3" s="479"/>
      <c r="M3" s="479"/>
      <c r="N3" s="479"/>
      <c r="O3" s="479"/>
      <c r="P3" s="479"/>
      <c r="Q3" s="333"/>
      <c r="Z3" s="325" t="s">
        <v>187</v>
      </c>
      <c r="AA3" s="325" t="s">
        <v>112</v>
      </c>
      <c r="AB3" s="325" t="s">
        <v>216</v>
      </c>
    </row>
    <row r="4" spans="2:29" ht="12.75" customHeight="1" x14ac:dyDescent="0.2">
      <c r="E4" s="480"/>
      <c r="F4" s="480"/>
      <c r="G4" s="480"/>
      <c r="H4" s="480"/>
      <c r="I4" s="480"/>
      <c r="J4" s="480"/>
      <c r="K4" s="480"/>
      <c r="L4" s="480"/>
      <c r="M4" s="480"/>
      <c r="N4" s="480"/>
      <c r="O4" s="480"/>
      <c r="P4" s="480"/>
      <c r="Q4" s="330"/>
      <c r="S4" s="323" t="s">
        <v>186</v>
      </c>
      <c r="T4" s="324" t="str">
        <f>+VLOOKUP($K$3,bddeptos,2,FALSE)</f>
        <v>ING. MECÁNICA</v>
      </c>
      <c r="U4" s="324" t="str">
        <f>+VLOOKUP($K$3,bddeptos,3,FALSE)</f>
        <v>ING. MECATRÓNICA</v>
      </c>
      <c r="V4" s="324" t="str">
        <f>IF(VLOOKUP($K$3,bddeptos,4,FALSE)=0," ",VLOOKUP($K$3,bddeptos,4,FALSE))</f>
        <v xml:space="preserve"> </v>
      </c>
      <c r="Z4" s="325" t="s">
        <v>188</v>
      </c>
      <c r="AA4" s="325" t="s">
        <v>207</v>
      </c>
      <c r="AB4" s="325" t="s">
        <v>206</v>
      </c>
      <c r="AC4" s="325" t="s">
        <v>217</v>
      </c>
    </row>
    <row r="5" spans="2:29" x14ac:dyDescent="0.2">
      <c r="S5" s="329" t="str">
        <f>ESTADISTICAS!B23</f>
        <v>Feb-Jun 2010</v>
      </c>
      <c r="T5" s="324">
        <f>+HLOOKUP($T$4,BDEST,ESTADISTICAS!A23,FALSE)</f>
        <v>11</v>
      </c>
      <c r="U5" s="324">
        <f>+HLOOKUP($U$4,BDEST,ESTADISTICAS!A23,FALSE)</f>
        <v>25</v>
      </c>
      <c r="V5" s="324" t="str">
        <f>+IF($V$4=" "," ",HLOOKUP($V$4,BDEST,ESTADISTICAS!A23,FALSE))</f>
        <v xml:space="preserve"> </v>
      </c>
      <c r="Z5" s="325" t="s">
        <v>221</v>
      </c>
      <c r="AA5" s="325" t="s">
        <v>205</v>
      </c>
      <c r="AB5" s="325" t="s">
        <v>203</v>
      </c>
    </row>
    <row r="6" spans="2:29" x14ac:dyDescent="0.2">
      <c r="S6" s="329" t="str">
        <f>+IF(T6&gt;0,ESTADISTICAS!B24," ")</f>
        <v>Ago-Dic 2010</v>
      </c>
      <c r="T6" s="324">
        <f>+HLOOKUP($T$4,BDEST,ESTADISTICAS!A24,FALSE)</f>
        <v>70</v>
      </c>
      <c r="U6" s="324">
        <f>+HLOOKUP($U$4,BDEST,ESTADISTICAS!A24,FALSE)</f>
        <v>136</v>
      </c>
      <c r="V6" s="324" t="str">
        <f>+IF($V$4=" "," ",HLOOKUP($V$4,BDEST,ESTADISTICAS!A24,FALSE))</f>
        <v xml:space="preserve"> </v>
      </c>
      <c r="Z6" s="325" t="s">
        <v>220</v>
      </c>
      <c r="AA6" s="325" t="s">
        <v>204</v>
      </c>
    </row>
    <row r="7" spans="2:29" x14ac:dyDescent="0.2">
      <c r="S7" s="329" t="str">
        <f>+IF(T7&gt;0,ESTADISTICAS!B25," ")</f>
        <v>Feb-Jun 2011</v>
      </c>
      <c r="T7" s="324">
        <f>+HLOOKUP($T$4,BDEST,ESTADISTICAS!A25,FALSE)</f>
        <v>86</v>
      </c>
      <c r="U7" s="324">
        <f>+HLOOKUP($U$4,BDEST,ESTADISTICAS!A25,FALSE)</f>
        <v>168</v>
      </c>
      <c r="V7" s="324" t="str">
        <f>+IF($V$4=" "," ",HLOOKUP($V$4,BDEST,ESTADISTICAS!A25,FALSE))</f>
        <v xml:space="preserve"> </v>
      </c>
      <c r="Z7" s="325" t="s">
        <v>197</v>
      </c>
      <c r="AA7" s="325" t="s">
        <v>195</v>
      </c>
      <c r="AB7" s="325" t="s">
        <v>219</v>
      </c>
    </row>
    <row r="8" spans="2:29" x14ac:dyDescent="0.2">
      <c r="S8" s="329" t="str">
        <f>+IF(T8&gt;0,ESTADISTICAS!B26," ")</f>
        <v>Ago-Dic 2011</v>
      </c>
      <c r="T8" s="324">
        <f>+HLOOKUP($T$4,BDEST,ESTADISTICAS!A26,FALSE)</f>
        <v>161</v>
      </c>
      <c r="U8" s="324">
        <f>+HLOOKUP($U$4,BDEST,ESTADISTICAS!A26,FALSE)</f>
        <v>314</v>
      </c>
      <c r="V8" s="324" t="str">
        <f>+IF($V$4=" "," ",HLOOKUP($V$4,BDEST,ESTADISTICAS!A26,FALSE))</f>
        <v xml:space="preserve"> </v>
      </c>
      <c r="Z8" s="325" t="s">
        <v>189</v>
      </c>
      <c r="AA8" s="325" t="s">
        <v>167</v>
      </c>
      <c r="AB8" s="325" t="s">
        <v>218</v>
      </c>
    </row>
    <row r="9" spans="2:29" x14ac:dyDescent="0.2">
      <c r="S9" s="329" t="str">
        <f>+IF(T9&gt;0,ESTADISTICAS!B27," ")</f>
        <v>Feb-Jun 2012</v>
      </c>
      <c r="T9" s="324">
        <f>+HLOOKUP($T$4,BDEST,ESTADISTICAS!A27,FALSE)</f>
        <v>147</v>
      </c>
      <c r="U9" s="324">
        <f>+HLOOKUP($U$4,BDEST,ESTADISTICAS!A27,FALSE)</f>
        <v>319</v>
      </c>
      <c r="V9" s="324" t="str">
        <f>+IF($V$4=" "," ",HLOOKUP($V$4,BDEST,ESTADISTICAS!A27,FALSE))</f>
        <v xml:space="preserve"> </v>
      </c>
    </row>
    <row r="10" spans="2:29" x14ac:dyDescent="0.2">
      <c r="S10" s="329" t="str">
        <f>+IF(T10&gt;0,ESTADISTICAS!B28," ")</f>
        <v>Ago-Dic 2012</v>
      </c>
      <c r="T10" s="324">
        <f>+HLOOKUP($T$4,BDEST,ESTADISTICAS!A28,FALSE)</f>
        <v>209</v>
      </c>
      <c r="U10" s="324">
        <f>+HLOOKUP($U$4,BDEST,ESTADISTICAS!A28,FALSE)</f>
        <v>421</v>
      </c>
      <c r="V10" s="324" t="str">
        <f>+IF($V$4=" "," ",HLOOKUP($V$4,BDEST,ESTADISTICAS!A28,FALSE))</f>
        <v xml:space="preserve"> </v>
      </c>
    </row>
    <row r="11" spans="2:29" x14ac:dyDescent="0.2">
      <c r="S11" s="329" t="str">
        <f>+IF(T11&gt;0,ESTADISTICAS!B29," ")</f>
        <v>Feb-Jun 2013</v>
      </c>
      <c r="T11" s="324">
        <f>+HLOOKUP($T$4,BDEST,ESTADISTICAS!A29,FALSE)</f>
        <v>189</v>
      </c>
      <c r="U11" s="324">
        <f>+HLOOKUP($U$4,BDEST,ESTADISTICAS!A29,FALSE)</f>
        <v>415</v>
      </c>
      <c r="V11" s="324" t="str">
        <f>+IF($V$4=" "," ",HLOOKUP($V$4,BDEST,ESTADISTICAS!A29,FALSE))</f>
        <v xml:space="preserve"> </v>
      </c>
    </row>
    <row r="12" spans="2:29" x14ac:dyDescent="0.2">
      <c r="S12" s="329" t="str">
        <f>+IF(T12&gt;0,ESTADISTICAS!B30," ")</f>
        <v>Ago-Dic 2013</v>
      </c>
      <c r="T12" s="324">
        <f>+HLOOKUP($T$4,BDEST,ESTADISTICAS!A30,FALSE)</f>
        <v>245</v>
      </c>
      <c r="U12" s="324">
        <f>+HLOOKUP($U$4,BDEST,ESTADISTICAS!A30,FALSE)</f>
        <v>462</v>
      </c>
      <c r="V12" s="324" t="str">
        <f>+IF($V$4=" "," ",HLOOKUP($V$4,BDEST,ESTADISTICAS!A30,FALSE))</f>
        <v xml:space="preserve"> </v>
      </c>
    </row>
    <row r="13" spans="2:29" x14ac:dyDescent="0.2">
      <c r="S13" s="329" t="str">
        <f>+IF(T13&gt;0,ESTADISTICAS!B31," ")</f>
        <v>Feb-Jun 2014</v>
      </c>
      <c r="T13" s="324">
        <f>+HLOOKUP($T$4,BDEST,ESTADISTICAS!A31,FALSE)</f>
        <v>229</v>
      </c>
      <c r="U13" s="324">
        <f>+HLOOKUP($U$4,BDEST,ESTADISTICAS!A31,FALSE)</f>
        <v>478</v>
      </c>
      <c r="V13" s="324" t="str">
        <f>+IF($V$4=" "," ",HLOOKUP($V$4,BDEST,ESTADISTICAS!A31,FALSE))</f>
        <v xml:space="preserve"> </v>
      </c>
    </row>
    <row r="14" spans="2:29" x14ac:dyDescent="0.2">
      <c r="S14" s="329" t="str">
        <f>+IF(T14&gt;0,ESTADISTICAS!B32," ")</f>
        <v>Ago-Dic 2014</v>
      </c>
      <c r="T14" s="324">
        <f>+HLOOKUP($T$4,BDEST,ESTADISTICAS!A32,FALSE)</f>
        <v>317</v>
      </c>
      <c r="U14" s="324">
        <f>+HLOOKUP($U$4,BDEST,ESTADISTICAS!A32,FALSE)</f>
        <v>547</v>
      </c>
      <c r="V14" s="324" t="str">
        <f>+IF($V$4=" "," ",HLOOKUP($V$4,BDEST,ESTADISTICAS!A32,FALSE))</f>
        <v xml:space="preserve"> </v>
      </c>
    </row>
    <row r="15" spans="2:29" x14ac:dyDescent="0.2">
      <c r="S15" s="329" t="str">
        <f>+IF(T15&gt;0,ESTADISTICAS!B33," ")</f>
        <v>Feb-Jun 2015</v>
      </c>
      <c r="T15" s="324">
        <f>+HLOOKUP($T$4,BDEST,ESTADISTICAS!A33,FALSE)</f>
        <v>321</v>
      </c>
      <c r="U15" s="324">
        <f>+HLOOKUP($U$4,BDEST,ESTADISTICAS!A33,FALSE)</f>
        <v>555</v>
      </c>
      <c r="V15" s="324" t="str">
        <f>+IF($V$4=" "," ",HLOOKUP($V$4,BDEST,ESTADISTICAS!A33,FALSE))</f>
        <v xml:space="preserve"> </v>
      </c>
    </row>
    <row r="16" spans="2:29" x14ac:dyDescent="0.2">
      <c r="S16" s="329" t="str">
        <f>+IF(T16&gt;0,ESTADISTICAS!B34," ")</f>
        <v>Ago-Dic 2015</v>
      </c>
      <c r="T16" s="324">
        <f>+HLOOKUP($T$4,BDEST,ESTADISTICAS!A34,FALSE)</f>
        <v>401</v>
      </c>
      <c r="U16" s="324">
        <f>+HLOOKUP($U$4,BDEST,ESTADISTICAS!A34,FALSE)</f>
        <v>623</v>
      </c>
      <c r="V16" s="324" t="str">
        <f>+IF($V$4=" "," ",HLOOKUP($V$4,BDEST,ESTADISTICAS!A34,FALSE))</f>
        <v xml:space="preserve"> </v>
      </c>
    </row>
    <row r="17" spans="19:26" x14ac:dyDescent="0.2">
      <c r="S17" s="329" t="str">
        <f>+IF(T17&gt;0,ESTADISTICAS!B35," ")</f>
        <v>Feb-Jun 2016</v>
      </c>
      <c r="T17" s="324">
        <f>+HLOOKUP($T$4,BDEST,ESTADISTICAS!A35,FALSE)</f>
        <v>408</v>
      </c>
      <c r="U17" s="324">
        <f>+HLOOKUP($U$4,BDEST,ESTADISTICAS!A35,FALSE)</f>
        <v>590</v>
      </c>
      <c r="V17" s="324" t="str">
        <f>+IF($V$4=" "," ",HLOOKUP($V$4,BDEST,ESTADISTICAS!A35,FALSE))</f>
        <v xml:space="preserve"> </v>
      </c>
    </row>
    <row r="18" spans="19:26" x14ac:dyDescent="0.2">
      <c r="S18" s="329" t="str">
        <f>+IF(T18&gt;0,ESTADISTICAS!B36," ")</f>
        <v>Ago-Dic 2016</v>
      </c>
      <c r="T18" s="324">
        <f>+HLOOKUP($T$4,BDEST,ESTADISTICAS!A36,FALSE)</f>
        <v>472</v>
      </c>
      <c r="U18" s="324">
        <f>+HLOOKUP($U$4,BDEST,ESTADISTICAS!A36,FALSE)</f>
        <v>678</v>
      </c>
      <c r="V18" s="324" t="str">
        <f>+IF($V$4=" "," ",HLOOKUP($V$4,BDEST,ESTADISTICAS!A36,FALSE))</f>
        <v xml:space="preserve"> </v>
      </c>
      <c r="Z18" s="328"/>
    </row>
    <row r="19" spans="19:26" x14ac:dyDescent="0.2">
      <c r="S19" s="329" t="str">
        <f>+IF(T19&gt;0,ESTADISTICAS!B37," ")</f>
        <v>Feb-Jun 2017</v>
      </c>
      <c r="T19" s="324">
        <f>+HLOOKUP($T$4,BDEST,ESTADISTICAS!A37,FALSE)</f>
        <v>451</v>
      </c>
      <c r="U19" s="324">
        <f>+HLOOKUP($U$4,BDEST,ESTADISTICAS!A37,FALSE)</f>
        <v>631</v>
      </c>
      <c r="V19" s="324" t="str">
        <f>+IF($V$4=" "," ",HLOOKUP($V$4,BDEST,ESTADISTICAS!A37,FALSE))</f>
        <v xml:space="preserve"> </v>
      </c>
      <c r="Z19" s="328"/>
    </row>
    <row r="20" spans="19:26" x14ac:dyDescent="0.2">
      <c r="S20" s="329" t="str">
        <f>+IF(T20&gt;0,ESTADISTICAS!B38," ")</f>
        <v>Ago-Dic 2017</v>
      </c>
      <c r="T20" s="324">
        <f>+HLOOKUP($T$4,BDEST,ESTADISTICAS!A38,FALSE)</f>
        <v>518</v>
      </c>
      <c r="U20" s="324">
        <f>+HLOOKUP($U$4,BDEST,ESTADISTICAS!A38,FALSE)</f>
        <v>684</v>
      </c>
      <c r="V20" s="324" t="str">
        <f>+IF($V$4=" "," ",HLOOKUP($V$4,BDEST,ESTADISTICAS!A38,FALSE))</f>
        <v xml:space="preserve"> </v>
      </c>
      <c r="Z20" s="327"/>
    </row>
    <row r="21" spans="19:26" x14ac:dyDescent="0.2">
      <c r="S21" s="329" t="str">
        <f>+IF(T21&gt;0,ESTADISTICAS!B39," ")</f>
        <v>Feb-Jun 2018</v>
      </c>
      <c r="T21" s="324">
        <f>+HLOOKUP($T$4,BDEST,ESTADISTICAS!A39,FALSE)</f>
        <v>507</v>
      </c>
      <c r="U21" s="324">
        <f>+HLOOKUP($U$4,BDEST,ESTADISTICAS!A39,FALSE)</f>
        <v>659</v>
      </c>
      <c r="V21" s="324" t="str">
        <f>+IF($V$4=" "," ",HLOOKUP($V$4,BDEST,ESTADISTICAS!A39,FALSE))</f>
        <v xml:space="preserve"> </v>
      </c>
      <c r="Z21" s="327"/>
    </row>
    <row r="22" spans="19:26" x14ac:dyDescent="0.2">
      <c r="S22" s="329" t="str">
        <f>+IF(T22&gt;0,ESTADISTICAS!B40," ")</f>
        <v>Ago-Dic 2018</v>
      </c>
      <c r="T22" s="324">
        <f>+HLOOKUP($T$4,BDEST,ESTADISTICAS!A40,FALSE)</f>
        <v>557</v>
      </c>
      <c r="U22" s="324">
        <f>+HLOOKUP($U$4,BDEST,ESTADISTICAS!A40,FALSE)</f>
        <v>739</v>
      </c>
      <c r="V22" s="324" t="str">
        <f>+IF($V$4=" "," ",HLOOKUP($V$4,BDEST,ESTADISTICAS!A40,FALSE))</f>
        <v xml:space="preserve"> </v>
      </c>
      <c r="Z22" s="328"/>
    </row>
    <row r="23" spans="19:26" x14ac:dyDescent="0.2">
      <c r="S23" s="329" t="str">
        <f>+IF(T23&gt;0,ESTADISTICAS!B41," ")</f>
        <v>Feb-Jun 2019</v>
      </c>
      <c r="T23" s="324">
        <f>+HLOOKUP($T$4,BDEST,ESTADISTICAS!A41,FALSE)</f>
        <v>527</v>
      </c>
      <c r="U23" s="324">
        <f>+HLOOKUP($U$4,BDEST,ESTADISTICAS!A41,FALSE)</f>
        <v>699</v>
      </c>
      <c r="V23" s="324" t="str">
        <f>+IF($V$4=" "," ",HLOOKUP($V$4,BDEST,ESTADISTICAS!A41,FALSE))</f>
        <v xml:space="preserve"> </v>
      </c>
      <c r="Z23" s="327"/>
    </row>
    <row r="24" spans="19:26" x14ac:dyDescent="0.2">
      <c r="S24" s="329" t="str">
        <f>+IF(T24&gt;0,ESTADISTICAS!B42," ")</f>
        <v>Ago-Dic 2019</v>
      </c>
      <c r="T24" s="324">
        <f>+HLOOKUP($T$4,BDEST,ESTADISTICAS!A42,FALSE)</f>
        <v>557</v>
      </c>
      <c r="U24" s="324">
        <f>+HLOOKUP($U$4,BDEST,ESTADISTICAS!A42,FALSE)</f>
        <v>789</v>
      </c>
      <c r="V24" s="324" t="str">
        <f>+IF($V$4=" "," ",HLOOKUP($V$4,BDEST,ESTADISTICAS!A42,FALSE))</f>
        <v xml:space="preserve"> </v>
      </c>
      <c r="Z24" s="328"/>
    </row>
    <row r="25" spans="19:26" x14ac:dyDescent="0.2">
      <c r="S25" s="329" t="str">
        <f>+IF(T25&gt;0,ESTADISTICAS!B43," ")</f>
        <v>Feb-Jun 2020</v>
      </c>
      <c r="T25" s="324">
        <f>+HLOOKUP($T$4,BDEST,ESTADISTICAS!A43,FALSE)</f>
        <v>527</v>
      </c>
      <c r="U25" s="324">
        <f>+HLOOKUP($U$4,BDEST,ESTADISTICAS!A43,FALSE)</f>
        <v>749</v>
      </c>
      <c r="V25" s="324" t="str">
        <f>+IF($V$4=" "," ",HLOOKUP($V$4,BDEST,ESTADISTICAS!A43,FALSE))</f>
        <v xml:space="preserve"> </v>
      </c>
      <c r="Z25" s="327"/>
    </row>
    <row r="26" spans="19:26" x14ac:dyDescent="0.2">
      <c r="S26" s="329" t="str">
        <f>+IF(T26&gt;0,ESTADISTICAS!B44," ")</f>
        <v>Ago-Dic 2020</v>
      </c>
      <c r="T26" s="324">
        <f>+HLOOKUP($T$4,BDEST,ESTADISTICAS!A44,FALSE)</f>
        <v>557</v>
      </c>
      <c r="U26" s="324">
        <f>+HLOOKUP($U$4,BDEST,ESTADISTICAS!A44,FALSE)</f>
        <v>839</v>
      </c>
      <c r="V26" s="324" t="str">
        <f>+IF($V$4=" "," ",HLOOKUP($V$4,BDEST,ESTADISTICAS!A44,FALSE))</f>
        <v xml:space="preserve"> </v>
      </c>
      <c r="Z26" s="328"/>
    </row>
    <row r="27" spans="19:26" x14ac:dyDescent="0.2">
      <c r="S27" s="329" t="str">
        <f>+IF(T27&gt;0,ESTADISTICAS!B45," ")</f>
        <v>Feb-Jun 2021</v>
      </c>
      <c r="T27" s="324">
        <f>+HLOOKUP($T$4,BDEST,ESTADISTICAS!A45,FALSE)</f>
        <v>527</v>
      </c>
      <c r="U27" s="324">
        <f>+HLOOKUP($U$4,BDEST,ESTADISTICAS!A45,FALSE)</f>
        <v>799</v>
      </c>
      <c r="V27" s="324" t="str">
        <f>+IF($V$4=" "," ",HLOOKUP($V$4,BDEST,ESTADISTICAS!A45,FALSE))</f>
        <v xml:space="preserve"> </v>
      </c>
      <c r="Z27" s="327"/>
    </row>
    <row r="28" spans="19:26" x14ac:dyDescent="0.2">
      <c r="S28" s="329" t="str">
        <f>+IF(T28&gt;0,ESTADISTICAS!B46," ")</f>
        <v>Ago-Dic 2021</v>
      </c>
      <c r="T28" s="324">
        <f>+HLOOKUP($T$4,BDEST,ESTADISTICAS!A46,FALSE)</f>
        <v>557</v>
      </c>
      <c r="U28" s="324">
        <f>+HLOOKUP($U$4,BDEST,ESTADISTICAS!A46,FALSE)</f>
        <v>889</v>
      </c>
      <c r="V28" s="324" t="str">
        <f>+IF($V$4=" "," ",HLOOKUP($V$4,BDEST,ESTADISTICAS!A46,FALSE))</f>
        <v xml:space="preserve"> </v>
      </c>
      <c r="Z28" s="327"/>
    </row>
    <row r="29" spans="19:26" x14ac:dyDescent="0.2">
      <c r="S29" s="329" t="str">
        <f>+IF(T29&gt;0,ESTADISTICAS!B47," ")</f>
        <v>Feb-Jun 2022</v>
      </c>
      <c r="T29" s="324">
        <f>+HLOOKUP($T$4,BDEST,ESTADISTICAS!A47,FALSE)</f>
        <v>527</v>
      </c>
      <c r="U29" s="324">
        <f>+HLOOKUP($U$4,BDEST,ESTADISTICAS!A47,FALSE)</f>
        <v>849</v>
      </c>
      <c r="V29" s="324" t="str">
        <f>+IF($V$4=" "," ",HLOOKUP($V$4,BDEST,ESTADISTICAS!A47,FALSE))</f>
        <v xml:space="preserve"> </v>
      </c>
      <c r="Z29" s="327"/>
    </row>
    <row r="30" spans="19:26" x14ac:dyDescent="0.2">
      <c r="S30" s="329" t="str">
        <f>+IF(T30&gt;0,ESTADISTICAS!B48," ")</f>
        <v>Ago-Dic 2022</v>
      </c>
      <c r="T30" s="324">
        <f>+HLOOKUP($T$4,BDEST,ESTADISTICAS!A48,FALSE)</f>
        <v>557</v>
      </c>
      <c r="U30" s="324">
        <f>+HLOOKUP($U$4,BDEST,ESTADISTICAS!A48,FALSE)</f>
        <v>939</v>
      </c>
      <c r="V30" s="324" t="str">
        <f>+IF($V$4=" "," ",HLOOKUP($V$4,BDEST,ESTADISTICAS!A48,FALSE))</f>
        <v xml:space="preserve"> </v>
      </c>
      <c r="Z30" s="328"/>
    </row>
    <row r="31" spans="19:26" x14ac:dyDescent="0.2">
      <c r="S31" s="329" t="str">
        <f>+IF(T31&gt;0,ESTADISTICAS!B49," ")</f>
        <v>Feb-Jun 2023</v>
      </c>
      <c r="T31" s="324">
        <f>+HLOOKUP($T$4,BDEST,ESTADISTICAS!A49,FALSE)</f>
        <v>527</v>
      </c>
      <c r="U31" s="324">
        <f>+HLOOKUP($U$4,BDEST,ESTADISTICAS!A49,FALSE)</f>
        <v>899</v>
      </c>
      <c r="V31" s="324" t="str">
        <f>+IF($V$4=" "," ",HLOOKUP($V$4,BDEST,ESTADISTICAS!A49,FALSE))</f>
        <v xml:space="preserve"> </v>
      </c>
      <c r="Z31" s="327"/>
    </row>
    <row r="32" spans="19:26" x14ac:dyDescent="0.2">
      <c r="S32" s="329" t="str">
        <f>+IF(T32&gt;0,ESTADISTICAS!B50," ")</f>
        <v>Ago-Dic 2023</v>
      </c>
      <c r="T32" s="324">
        <f>+HLOOKUP($T$4,BDEST,ESTADISTICAS!A50,FALSE)</f>
        <v>557</v>
      </c>
      <c r="U32" s="324">
        <f>+HLOOKUP($U$4,BDEST,ESTADISTICAS!A50,FALSE)</f>
        <v>989</v>
      </c>
      <c r="V32" s="324" t="str">
        <f>+IF($V$4=" "," ",HLOOKUP($V$4,BDEST,ESTADISTICAS!A50,FALSE))</f>
        <v xml:space="preserve"> </v>
      </c>
      <c r="Z32" s="327"/>
    </row>
    <row r="33" spans="12:26" x14ac:dyDescent="0.2">
      <c r="S33" s="329" t="str">
        <f>+IF(T33&gt;0,ESTADISTICAS!B51," ")</f>
        <v>Feb-Jun 2024</v>
      </c>
      <c r="T33" s="324">
        <f>+HLOOKUP($T$4,BDEST,ESTADISTICAS!A51,FALSE)</f>
        <v>527</v>
      </c>
      <c r="U33" s="324">
        <f>+HLOOKUP($U$4,BDEST,ESTADISTICAS!A51,FALSE)</f>
        <v>949</v>
      </c>
      <c r="V33" s="324" t="str">
        <f>+IF($V$4=" "," ",HLOOKUP($V$4,BDEST,ESTADISTICAS!A51,FALSE))</f>
        <v xml:space="preserve"> </v>
      </c>
      <c r="Z33" s="328"/>
    </row>
    <row r="34" spans="12:26" x14ac:dyDescent="0.2">
      <c r="S34" s="329" t="str">
        <f>+IF(T34&gt;0,ESTADISTICAS!B52," ")</f>
        <v>Ago-Dic 2024</v>
      </c>
      <c r="T34" s="324">
        <f>+HLOOKUP($T$4,BDEST,ESTADISTICAS!A52,FALSE)</f>
        <v>557</v>
      </c>
      <c r="U34" s="324">
        <f>+HLOOKUP($U$4,BDEST,ESTADISTICAS!A52,FALSE)</f>
        <v>1039</v>
      </c>
      <c r="V34" s="324" t="str">
        <f>+IF($V$4=" "," ",HLOOKUP($V$4,BDEST,ESTADISTICAS!A52,FALSE))</f>
        <v xml:space="preserve"> </v>
      </c>
    </row>
    <row r="35" spans="12:26" x14ac:dyDescent="0.2">
      <c r="L35" s="323" t="s">
        <v>198</v>
      </c>
      <c r="S35" s="329" t="str">
        <f>+IF(T35&gt;0,ESTADISTICAS!B53," ")</f>
        <v>Feb-Jun 2025</v>
      </c>
      <c r="T35" s="324">
        <f>+HLOOKUP($T$4,BDEST,ESTADISTICAS!A53,FALSE)</f>
        <v>527</v>
      </c>
      <c r="U35" s="324">
        <f>+HLOOKUP($U$4,BDEST,ESTADISTICAS!A53,FALSE)</f>
        <v>999</v>
      </c>
      <c r="V35" s="324" t="str">
        <f>+IF($V$4=" "," ",HLOOKUP($V$4,BDEST,ESTADISTICAS!A53,FALSE))</f>
        <v xml:space="preserve"> </v>
      </c>
    </row>
    <row r="39" spans="12:26" x14ac:dyDescent="0.2">
      <c r="L39" s="332"/>
      <c r="O39" s="331">
        <f ca="1">NOW()</f>
        <v>42999.72521423611</v>
      </c>
    </row>
  </sheetData>
  <sheetProtection algorithmName="SHA-512" hashValue="vuhKwxrOzvZx0gBJfABOJS4TNcNEPABT0iFDT5OHFXzqd5e7TJUuQeBHynqP4MSPky5RktAX7n2RM5se4XiXbA==" saltValue="au7Mw4skfcLhL6VqM2gHVA==" spinCount="100000" sheet="1" objects="1" scenarios="1"/>
  <mergeCells count="2">
    <mergeCell ref="K3:P3"/>
    <mergeCell ref="E4:P4"/>
  </mergeCells>
  <conditionalFormatting sqref="K1">
    <cfRule type="cellIs" dxfId="10" priority="3" stopIfTrue="1" operator="lessThan">
      <formula>0</formula>
    </cfRule>
  </conditionalFormatting>
  <conditionalFormatting sqref="Z20">
    <cfRule type="cellIs" dxfId="9" priority="2" stopIfTrue="1" operator="lessThan">
      <formula>0</formula>
    </cfRule>
  </conditionalFormatting>
  <conditionalFormatting sqref="AA4">
    <cfRule type="cellIs" dxfId="8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8"/>
  <sheetViews>
    <sheetView workbookViewId="0">
      <selection activeCell="E6" sqref="E6"/>
    </sheetView>
  </sheetViews>
  <sheetFormatPr baseColWidth="10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  <c r="D2" s="481"/>
      <c r="E2" s="481"/>
      <c r="F2" s="481"/>
      <c r="G2" s="481"/>
      <c r="H2" s="481"/>
      <c r="I2" s="481"/>
      <c r="J2" s="481"/>
      <c r="K2" s="481"/>
      <c r="L2" s="481"/>
      <c r="M2" s="481"/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112</v>
      </c>
    </row>
    <row r="5" spans="1:26" ht="30" x14ac:dyDescent="0.4">
      <c r="B5" s="382" t="s">
        <v>209</v>
      </c>
      <c r="D5" s="482" t="str">
        <f>+B4</f>
        <v>ING. INDUSTRIAL</v>
      </c>
      <c r="E5" s="482"/>
      <c r="F5" s="482"/>
      <c r="G5" s="482"/>
      <c r="H5" s="482"/>
      <c r="I5" s="482"/>
      <c r="J5" s="482"/>
      <c r="K5" s="482"/>
      <c r="L5" s="482"/>
      <c r="M5" s="482"/>
      <c r="Z5" s="334" t="s">
        <v>214</v>
      </c>
    </row>
    <row r="6" spans="1:26" x14ac:dyDescent="0.2">
      <c r="G6" s="323"/>
      <c r="Z6" s="334" t="s">
        <v>215</v>
      </c>
    </row>
    <row r="7" spans="1:26" x14ac:dyDescent="0.2">
      <c r="A7" s="324" t="str">
        <f>+ESTADISTICAS!B7</f>
        <v>Feb-Jun 2002</v>
      </c>
      <c r="B7" s="324">
        <f>+HLOOKUP($B$4,DBESTLIQ,ESTADISTICAS!A7,FALSE)</f>
        <v>868</v>
      </c>
      <c r="D7" s="483" t="s">
        <v>213</v>
      </c>
      <c r="E7" s="481"/>
      <c r="F7" s="481"/>
      <c r="G7" s="481"/>
      <c r="H7" s="481"/>
      <c r="I7" s="481"/>
      <c r="J7" s="481"/>
      <c r="K7" s="481"/>
      <c r="L7" s="481"/>
      <c r="M7" s="481"/>
      <c r="Z7" s="334" t="s">
        <v>207</v>
      </c>
    </row>
    <row r="8" spans="1:26" x14ac:dyDescent="0.2">
      <c r="A8" s="324" t="str">
        <f>+ESTADISTICAS!B8</f>
        <v>Ago-Dic 2002</v>
      </c>
      <c r="B8" s="324">
        <f>+HLOOKUP($B$4,DBESTLIQ,ESTADISTICAS!A8,FALSE)</f>
        <v>953</v>
      </c>
      <c r="Z8" s="334" t="s">
        <v>206</v>
      </c>
    </row>
    <row r="9" spans="1:26" x14ac:dyDescent="0.2">
      <c r="A9" s="324" t="str">
        <f>+ESTADISTICAS!B9</f>
        <v>Feb-Jun 2003</v>
      </c>
      <c r="B9" s="324">
        <f>+HLOOKUP($B$4,DBESTLIQ,ESTADISTICAS!A9,FALSE)</f>
        <v>757</v>
      </c>
      <c r="Z9" s="334" t="s">
        <v>112</v>
      </c>
    </row>
    <row r="10" spans="1:26" x14ac:dyDescent="0.2">
      <c r="A10" s="324" t="str">
        <f>+ESTADISTICAS!B10</f>
        <v>Ago-Dic 2003</v>
      </c>
      <c r="B10" s="324">
        <f>+HLOOKUP($B$4,DBESTLIQ,ESTADISTICAS!A10,FALSE)</f>
        <v>823</v>
      </c>
      <c r="Z10" s="334" t="s">
        <v>205</v>
      </c>
    </row>
    <row r="11" spans="1:26" x14ac:dyDescent="0.2">
      <c r="A11" s="324" t="str">
        <f>+ESTADISTICAS!B11</f>
        <v>Feb-Jun 2004</v>
      </c>
      <c r="B11" s="324">
        <f>+HLOOKUP($B$4,DBESTLIQ,ESTADISTICAS!A11,FALSE)</f>
        <v>674</v>
      </c>
      <c r="Z11" s="334" t="s">
        <v>196</v>
      </c>
    </row>
    <row r="12" spans="1:26" x14ac:dyDescent="0.2">
      <c r="A12" s="324" t="str">
        <f>+ESTADISTICAS!B12</f>
        <v>Ago-Dic 2004</v>
      </c>
      <c r="B12" s="324">
        <f>+HLOOKUP($B$4,DBESTLIQ,ESTADISTICAS!A12,FALSE)</f>
        <v>712</v>
      </c>
      <c r="Z12" s="334" t="s">
        <v>204</v>
      </c>
    </row>
    <row r="13" spans="1:26" x14ac:dyDescent="0.2">
      <c r="A13" s="324" t="str">
        <f>+ESTADISTICAS!B13</f>
        <v>Feb-Jun 2005</v>
      </c>
      <c r="B13" s="324">
        <f>+HLOOKUP($B$4,DBESTLIQ,ESTADISTICAS!A13,FALSE)</f>
        <v>583</v>
      </c>
      <c r="Z13" s="334" t="s">
        <v>203</v>
      </c>
    </row>
    <row r="14" spans="1:26" x14ac:dyDescent="0.2">
      <c r="A14" s="324" t="str">
        <f>+ESTADISTICAS!B14</f>
        <v>Ago-Dic 2005</v>
      </c>
      <c r="B14" s="324">
        <f>+HLOOKUP($B$4,DBESTLIQ,ESTADISTICAS!A14,FALSE)</f>
        <v>651</v>
      </c>
      <c r="Z14" s="325" t="s">
        <v>185</v>
      </c>
    </row>
    <row r="15" spans="1:26" x14ac:dyDescent="0.2">
      <c r="A15" s="324" t="str">
        <f>+ESTADISTICAS!B15</f>
        <v>Feb-Jun 2006</v>
      </c>
      <c r="B15" s="324">
        <f>+HLOOKUP($B$4,DBESTLIQ,ESTADISTICAS!A15,FALSE)</f>
        <v>533</v>
      </c>
      <c r="Z15" s="325"/>
    </row>
    <row r="16" spans="1:26" x14ac:dyDescent="0.2">
      <c r="A16" s="324" t="str">
        <f>+ESTADISTICAS!B16</f>
        <v>Ago-Dic 2006</v>
      </c>
      <c r="B16" s="324">
        <f>+HLOOKUP($B$4,DBESTLIQ,ESTADISTICAS!A16,FALSE)</f>
        <v>595</v>
      </c>
      <c r="Z16" s="325"/>
    </row>
    <row r="17" spans="1:2" x14ac:dyDescent="0.2">
      <c r="A17" s="324" t="str">
        <f>+ESTADISTICAS!B17</f>
        <v>Feb-Jun 2007</v>
      </c>
      <c r="B17" s="324">
        <f>+HLOOKUP($B$4,DBESTLIQ,ESTADISTICAS!A17,FALSE)</f>
        <v>485</v>
      </c>
    </row>
    <row r="18" spans="1:2" x14ac:dyDescent="0.2">
      <c r="A18" s="324" t="str">
        <f>+ESTADISTICAS!B18</f>
        <v>Ago-Dic 2007</v>
      </c>
      <c r="B18" s="324">
        <f>+HLOOKUP($B$4,DBESTLIQ,ESTADISTICAS!A18,FALSE)</f>
        <v>542</v>
      </c>
    </row>
    <row r="19" spans="1:2" x14ac:dyDescent="0.2">
      <c r="A19" s="324" t="str">
        <f>+ESTADISTICAS!B19</f>
        <v>Feb-Jun 2008</v>
      </c>
      <c r="B19" s="324">
        <f>+HLOOKUP($B$4,DBESTLIQ,ESTADISTICAS!A19,FALSE)</f>
        <v>464</v>
      </c>
    </row>
    <row r="20" spans="1:2" x14ac:dyDescent="0.2">
      <c r="A20" s="324" t="str">
        <f>+ESTADISTICAS!B20</f>
        <v>Ago-Dic 2008</v>
      </c>
      <c r="B20" s="324">
        <f>+HLOOKUP($B$4,DBESTLIQ,ESTADISTICAS!A20,FALSE)</f>
        <v>604</v>
      </c>
    </row>
    <row r="21" spans="1:2" x14ac:dyDescent="0.2">
      <c r="A21" s="324" t="str">
        <f>+ESTADISTICAS!B21</f>
        <v>Feb-Jun 2009</v>
      </c>
      <c r="B21" s="324">
        <f>+HLOOKUP($B$4,DBESTLIQ,ESTADISTICAS!A21,FALSE)</f>
        <v>552</v>
      </c>
    </row>
    <row r="22" spans="1:2" x14ac:dyDescent="0.2">
      <c r="A22" s="324" t="str">
        <f>+ESTADISTICAS!B22</f>
        <v>Ago-Dic 2009</v>
      </c>
      <c r="B22" s="324">
        <f>+HLOOKUP($B$4,DBESTLIQ,ESTADISTICAS!A22,FALSE)</f>
        <v>623</v>
      </c>
    </row>
    <row r="23" spans="1:2" x14ac:dyDescent="0.2">
      <c r="A23" s="324" t="str">
        <f>+ESTADISTICAS!B23</f>
        <v>Feb-Jun 2010</v>
      </c>
      <c r="B23" s="324">
        <f>+HLOOKUP($B$4,DBESTLIQ,ESTADISTICAS!A23,FALSE)</f>
        <v>526</v>
      </c>
    </row>
    <row r="24" spans="1:2" x14ac:dyDescent="0.2">
      <c r="A24" s="324" t="str">
        <f>+ESTADISTICAS!B24</f>
        <v>Ago-Dic 2010</v>
      </c>
      <c r="B24" s="324">
        <f>+HLOOKUP($B$4,DBESTLIQ,ESTADISTICAS!A24,FALSE)</f>
        <v>439</v>
      </c>
    </row>
    <row r="25" spans="1:2" x14ac:dyDescent="0.2">
      <c r="A25" s="324" t="str">
        <f>+ESTADISTICAS!B25</f>
        <v>Feb-Jun 2011</v>
      </c>
      <c r="B25" s="324">
        <f>+HLOOKUP($B$4,DBESTLIQ,ESTADISTICAS!A25,FALSE)</f>
        <v>380</v>
      </c>
    </row>
    <row r="26" spans="1:2" x14ac:dyDescent="0.2">
      <c r="A26" s="324" t="str">
        <f>+ESTADISTICAS!B26</f>
        <v>Ago-Dic 2011</v>
      </c>
      <c r="B26" s="324">
        <f>+HLOOKUP($B$4,DBESTLIQ,ESTADISTICAS!A26,FALSE)</f>
        <v>319</v>
      </c>
    </row>
    <row r="27" spans="1:2" x14ac:dyDescent="0.2">
      <c r="A27" s="324" t="str">
        <f>+ESTADISTICAS!B27</f>
        <v>Feb-Jun 2012</v>
      </c>
      <c r="B27" s="324">
        <f>+HLOOKUP($B$4,DBESTLIQ,ESTADISTICAS!A27,FALSE)</f>
        <v>257</v>
      </c>
    </row>
    <row r="28" spans="1:2" x14ac:dyDescent="0.2">
      <c r="A28" s="324" t="str">
        <f>+ESTADISTICAS!B28</f>
        <v>Ago-Dic 2012</v>
      </c>
      <c r="B28" s="324">
        <f>+HLOOKUP($B$4,DBESTLIQ,ESTADISTICAS!A28,FALSE)</f>
        <v>205</v>
      </c>
    </row>
    <row r="29" spans="1:2" x14ac:dyDescent="0.2">
      <c r="A29" s="324" t="str">
        <f>+ESTADISTICAS!B29</f>
        <v>Feb-Jun 2013</v>
      </c>
      <c r="B29" s="324">
        <f>+HLOOKUP($B$4,DBESTLIQ,ESTADISTICAS!A29,FALSE)</f>
        <v>158</v>
      </c>
    </row>
    <row r="30" spans="1:2" x14ac:dyDescent="0.2">
      <c r="A30" s="324" t="str">
        <f>+ESTADISTICAS!B30</f>
        <v>Ago-Dic 2013</v>
      </c>
      <c r="B30" s="324">
        <f>+HLOOKUP($B$4,DBESTLIQ,ESTADISTICAS!A30,FALSE)</f>
        <v>116</v>
      </c>
    </row>
    <row r="31" spans="1:2" x14ac:dyDescent="0.2">
      <c r="A31" s="324" t="str">
        <f>+ESTADISTICAS!B31</f>
        <v>Feb-Jun 2014</v>
      </c>
      <c r="B31" s="324">
        <f>+HLOOKUP($B$4,DBESTLIQ,ESTADISTICAS!A31,FALSE)</f>
        <v>76</v>
      </c>
    </row>
    <row r="32" spans="1:2" x14ac:dyDescent="0.2">
      <c r="A32" s="324" t="str">
        <f>+ESTADISTICAS!B32</f>
        <v>Ago-Dic 2014</v>
      </c>
      <c r="B32" s="324">
        <f>+HLOOKUP($B$4,DBESTLIQ,ESTADISTICAS!A32,FALSE)</f>
        <v>27</v>
      </c>
    </row>
    <row r="33" spans="1:11" x14ac:dyDescent="0.2">
      <c r="A33" s="324" t="str">
        <f>+ESTADISTICAS!B33</f>
        <v>Feb-Jun 2015</v>
      </c>
      <c r="B33" s="324">
        <f>+HLOOKUP($B$4,DBESTLIQ,ESTADISTICAS!A33,FALSE)</f>
        <v>18</v>
      </c>
    </row>
    <row r="34" spans="1:11" x14ac:dyDescent="0.2">
      <c r="A34" s="324" t="str">
        <f>+ESTADISTICAS!B34</f>
        <v>Ago-Dic 2015</v>
      </c>
      <c r="B34" s="324">
        <f>+HLOOKUP($B$4,DBESTLIQ,ESTADISTICAS!A34,FALSE)</f>
        <v>17</v>
      </c>
    </row>
    <row r="35" spans="1:11" x14ac:dyDescent="0.2">
      <c r="A35" s="324" t="str">
        <f>+ESTADISTICAS!B35</f>
        <v>Feb-Jun 2016</v>
      </c>
      <c r="B35" s="324">
        <f>+HLOOKUP($B$4,DBESTLIQ,ESTADISTICAS!A35,FALSE)</f>
        <v>7</v>
      </c>
    </row>
    <row r="36" spans="1:11" x14ac:dyDescent="0.2">
      <c r="A36" s="324" t="str">
        <f>+ESTADISTICAS!B36</f>
        <v>Ago-Dic 2016</v>
      </c>
      <c r="B36" s="324">
        <f>+HLOOKUP($B$4,DBESTLIQ,ESTADISTICAS!A36,FALSE)</f>
        <v>2</v>
      </c>
    </row>
    <row r="37" spans="1:11" x14ac:dyDescent="0.2">
      <c r="A37" s="324" t="str">
        <f>+ESTADISTICAS!B37</f>
        <v>Feb-Jun 2017</v>
      </c>
      <c r="B37" s="324">
        <f>+HLOOKUP($B$4,DBESTLIQ,ESTADISTICAS!A37,FALSE)</f>
        <v>1</v>
      </c>
    </row>
    <row r="38" spans="1:11" x14ac:dyDescent="0.2">
      <c r="A38" s="324" t="str">
        <f>+ESTADISTICAS!B38</f>
        <v>Ago-Dic 2017</v>
      </c>
      <c r="B38" s="324">
        <f>+HLOOKUP($B$4,DBESTLIQ,ESTADISTICAS!A38,FALSE)</f>
        <v>1</v>
      </c>
      <c r="K38" s="331">
        <f ca="1">NOW()</f>
        <v>42999.72521423611</v>
      </c>
    </row>
  </sheetData>
  <sheetProtection algorithmName="SHA-512" hashValue="MHoGra4QnC6moduQwf7VxDUXVhWkeUoKpGOla7qAWpfnVa8JvStyGWqfpugGeEW660Dp5eRtjNfzrGMM4USg8g==" saltValue="+ononCSq4SePnanRNwLINQ==" spinCount="100000" sheet="1" objects="1" scenarios="1"/>
  <mergeCells count="3">
    <mergeCell ref="D2:M2"/>
    <mergeCell ref="D5:M5"/>
    <mergeCell ref="D7:M7"/>
  </mergeCells>
  <conditionalFormatting sqref="Z5">
    <cfRule type="cellIs" dxfId="7" priority="1" stopIfTrue="1" operator="lessThan">
      <formula>0</formula>
    </cfRule>
  </conditionalFormatting>
  <conditionalFormatting sqref="K3">
    <cfRule type="cellIs" dxfId="6" priority="2" stopIfTrue="1" operator="lessThan">
      <formula>0</formula>
    </cfRule>
  </conditionalFormatting>
  <dataValidations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23"/>
  <sheetViews>
    <sheetView topLeftCell="A3" workbookViewId="0">
      <selection activeCell="E4" sqref="E4:L4"/>
    </sheetView>
  </sheetViews>
  <sheetFormatPr baseColWidth="10" defaultRowHeight="12.75" x14ac:dyDescent="0.2"/>
  <cols>
    <col min="1" max="1" width="5.140625" style="324" customWidth="1"/>
    <col min="2" max="2" width="31.85546875" style="324" customWidth="1"/>
    <col min="3" max="3" width="12" style="349" customWidth="1"/>
    <col min="4" max="11" width="11.42578125" style="324"/>
    <col min="12" max="12" width="32.140625" style="324" customWidth="1"/>
    <col min="13" max="26" width="11.42578125" style="324"/>
    <col min="27" max="27" width="39.7109375" style="324" customWidth="1"/>
    <col min="28" max="16384" width="11.42578125" style="324"/>
  </cols>
  <sheetData>
    <row r="3" spans="1:27" x14ac:dyDescent="0.2">
      <c r="B3" s="378" t="s">
        <v>223</v>
      </c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8"/>
      <c r="Y3" s="328"/>
    </row>
    <row r="4" spans="1:27" ht="23.25" x14ac:dyDescent="0.35">
      <c r="B4" s="378">
        <f>+VLOOKUP(C4,periodos2,2,FALSE)</f>
        <v>33</v>
      </c>
      <c r="C4" s="351" t="s">
        <v>102</v>
      </c>
      <c r="E4" s="484" t="s">
        <v>247</v>
      </c>
      <c r="F4" s="484"/>
      <c r="G4" s="484"/>
      <c r="H4" s="484"/>
      <c r="I4" s="484"/>
      <c r="J4" s="484"/>
      <c r="K4" s="484"/>
      <c r="L4" s="484"/>
    </row>
    <row r="5" spans="1:27" ht="26.25" x14ac:dyDescent="0.4">
      <c r="E5" s="485" t="str">
        <f>+C4</f>
        <v>Ago-Dic 2017</v>
      </c>
      <c r="F5" s="485"/>
      <c r="G5" s="485"/>
      <c r="H5" s="485"/>
      <c r="I5" s="485"/>
      <c r="J5" s="485"/>
      <c r="K5" s="485"/>
      <c r="L5" s="485"/>
      <c r="AA5" s="325" t="s">
        <v>110</v>
      </c>
    </row>
    <row r="6" spans="1:27" x14ac:dyDescent="0.2">
      <c r="AA6" s="325" t="s">
        <v>111</v>
      </c>
    </row>
    <row r="7" spans="1:27" x14ac:dyDescent="0.2">
      <c r="A7" s="323" t="s">
        <v>237</v>
      </c>
      <c r="B7" s="324" t="str">
        <f>ESTADISTICAS!M6</f>
        <v>ING. ELECTRÓNICA</v>
      </c>
      <c r="C7" s="349">
        <f>+HLOOKUP(B7,BDEST,B4,FALSE)</f>
        <v>154</v>
      </c>
      <c r="AA7" s="325" t="s">
        <v>112</v>
      </c>
    </row>
    <row r="8" spans="1:27" x14ac:dyDescent="0.2">
      <c r="A8" s="323" t="s">
        <v>234</v>
      </c>
      <c r="B8" s="324" t="str">
        <f>+ESTADISTICAS!N$6</f>
        <v>ING. ELÉCTRICA</v>
      </c>
      <c r="C8" s="352">
        <f>+HLOOKUP(B8,BDEST,B4,FALSE)</f>
        <v>248</v>
      </c>
      <c r="AA8" s="325" t="s">
        <v>113</v>
      </c>
    </row>
    <row r="9" spans="1:27" x14ac:dyDescent="0.2">
      <c r="A9" s="323" t="s">
        <v>235</v>
      </c>
      <c r="B9" s="324" t="str">
        <f>+ESTADISTICAS!O$6</f>
        <v>ING. INDUSTRIAL</v>
      </c>
      <c r="C9" s="352">
        <f>+HLOOKUP(B9,BDEST,B4,FALSE)</f>
        <v>920</v>
      </c>
      <c r="AA9" s="325" t="s">
        <v>195</v>
      </c>
    </row>
    <row r="10" spans="1:27" x14ac:dyDescent="0.2">
      <c r="A10" s="323" t="s">
        <v>236</v>
      </c>
      <c r="B10" s="324" t="str">
        <f>+ESTADISTICAS!P$6</f>
        <v>ING. MECÁNICA</v>
      </c>
      <c r="C10" s="352">
        <f t="shared" ref="C10:C19" si="0">+HLOOKUP(B10,BDEST,$B$4,FALSE)</f>
        <v>518</v>
      </c>
      <c r="AA10" s="325" t="s">
        <v>114</v>
      </c>
    </row>
    <row r="11" spans="1:27" x14ac:dyDescent="0.2">
      <c r="A11" s="323" t="s">
        <v>238</v>
      </c>
      <c r="B11" s="324" t="str">
        <f>+ESTADISTICAS!Q$6</f>
        <v>ING. EN SISTEMAS COMPUTACIONALES</v>
      </c>
      <c r="C11" s="377">
        <f t="shared" si="0"/>
        <v>402</v>
      </c>
      <c r="AA11" s="325" t="s">
        <v>115</v>
      </c>
    </row>
    <row r="12" spans="1:27" x14ac:dyDescent="0.2">
      <c r="A12" s="323" t="s">
        <v>239</v>
      </c>
      <c r="B12" s="324" t="str">
        <f>+ESTADISTICAS!R$6</f>
        <v>ING. QUÍMICA</v>
      </c>
      <c r="C12" s="377">
        <f t="shared" si="0"/>
        <v>276</v>
      </c>
      <c r="AA12" s="325" t="s">
        <v>116</v>
      </c>
    </row>
    <row r="13" spans="1:27" ht="15.75" x14ac:dyDescent="0.25">
      <c r="A13" s="323" t="s">
        <v>240</v>
      </c>
      <c r="B13" s="324" t="str">
        <f>+ESTADISTICAS!S$6</f>
        <v>ING. MECATRÓNICA</v>
      </c>
      <c r="C13" s="377">
        <f t="shared" si="0"/>
        <v>684</v>
      </c>
      <c r="K13" s="417">
        <f>+C22</f>
        <v>4296</v>
      </c>
      <c r="L13" s="417" t="s">
        <v>246</v>
      </c>
      <c r="AA13" s="325" t="s">
        <v>105</v>
      </c>
    </row>
    <row r="14" spans="1:27" x14ac:dyDescent="0.2">
      <c r="A14" s="323" t="s">
        <v>241</v>
      </c>
      <c r="B14" s="324" t="str">
        <f>+ESTADISTICAS!T$6</f>
        <v>ING. EN LOGÍSTICA</v>
      </c>
      <c r="C14" s="377">
        <f t="shared" si="0"/>
        <v>228</v>
      </c>
      <c r="AA14" s="325" t="s">
        <v>167</v>
      </c>
    </row>
    <row r="15" spans="1:27" x14ac:dyDescent="0.2">
      <c r="A15" s="323" t="s">
        <v>242</v>
      </c>
      <c r="B15" s="324" t="str">
        <f>+ESTADISTICAS!U$6</f>
        <v>ING EN ENERGÍAS RENOVABLES</v>
      </c>
      <c r="C15" s="377">
        <f t="shared" si="0"/>
        <v>286</v>
      </c>
      <c r="AA15" s="325" t="s">
        <v>87</v>
      </c>
    </row>
    <row r="16" spans="1:27" x14ac:dyDescent="0.2">
      <c r="A16" s="323" t="s">
        <v>107</v>
      </c>
      <c r="B16" s="324" t="str">
        <f>+ESTADISTICAS!V$6</f>
        <v>CONTADOR PÚBLICO</v>
      </c>
      <c r="C16" s="377">
        <f t="shared" si="0"/>
        <v>205</v>
      </c>
      <c r="AA16" s="325" t="s">
        <v>117</v>
      </c>
    </row>
    <row r="17" spans="1:27" x14ac:dyDescent="0.2">
      <c r="A17" s="323" t="s">
        <v>243</v>
      </c>
      <c r="B17" s="324" t="str">
        <f>+ESTADISTICAS!W$6</f>
        <v>ING. EN GESTIÓN EMPRESARIAL</v>
      </c>
      <c r="C17" s="377">
        <f t="shared" si="0"/>
        <v>285</v>
      </c>
      <c r="AA17" s="325" t="s">
        <v>185</v>
      </c>
    </row>
    <row r="18" spans="1:27" x14ac:dyDescent="0.2">
      <c r="A18" s="323" t="s">
        <v>244</v>
      </c>
      <c r="B18" s="324" t="str">
        <f>+ESTADISTICAS!X$6</f>
        <v>ING. EN INFORMÁTICA</v>
      </c>
      <c r="C18" s="383">
        <f t="shared" si="0"/>
        <v>17</v>
      </c>
      <c r="AA18" s="327"/>
    </row>
    <row r="19" spans="1:27" x14ac:dyDescent="0.2">
      <c r="A19" s="323" t="s">
        <v>245</v>
      </c>
      <c r="B19" s="324" t="str">
        <f>+ESTADISTICAS!Y$6</f>
        <v>ING. EN MATERIALES</v>
      </c>
      <c r="C19" s="377">
        <f t="shared" si="0"/>
        <v>70</v>
      </c>
    </row>
    <row r="20" spans="1:27" x14ac:dyDescent="0.2">
      <c r="B20" s="323" t="s">
        <v>210</v>
      </c>
      <c r="C20" s="352">
        <f>SUM(C7:C19)</f>
        <v>4293</v>
      </c>
    </row>
    <row r="21" spans="1:27" x14ac:dyDescent="0.2">
      <c r="B21" s="361" t="s">
        <v>222</v>
      </c>
      <c r="C21" s="377">
        <f>+HLOOKUP(B21,BDEST,$B$4,FALSE)</f>
        <v>3</v>
      </c>
    </row>
    <row r="22" spans="1:27" x14ac:dyDescent="0.2">
      <c r="B22" s="323" t="s">
        <v>252</v>
      </c>
      <c r="C22" s="349">
        <f>+C20+C21</f>
        <v>4296</v>
      </c>
    </row>
    <row r="23" spans="1:27" x14ac:dyDescent="0.2">
      <c r="B23" s="324" t="s">
        <v>250</v>
      </c>
      <c r="C23" s="421">
        <f t="shared" ref="C23" si="1">+HLOOKUP(B23,BDEST,$B$4,FALSE)</f>
        <v>10</v>
      </c>
    </row>
  </sheetData>
  <sheetProtection algorithmName="SHA-512" hashValue="xRA1xz8FMTYZ+F6Nq2esj1RKqVx1SCxbtxTF1Ryi3yHrdCiR4h1okowgnWlsnmZdHlVg7dBxOLEy5pKpXFB2aw==" saltValue="C5yvpLZA1o/8FusL9A9Dig==" spinCount="100000" sheet="1" objects="1" scenarios="1"/>
  <mergeCells count="2">
    <mergeCell ref="E4:L4"/>
    <mergeCell ref="E5:L5"/>
  </mergeCells>
  <conditionalFormatting sqref="AA5">
    <cfRule type="cellIs" dxfId="5" priority="1" stopIfTrue="1" operator="lessThan">
      <formula>0</formula>
    </cfRule>
  </conditionalFormatting>
  <conditionalFormatting sqref="L3">
    <cfRule type="cellIs" dxfId="4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SELECCIONAR" prompt="Seleccionar de la lista desplejable">
          <x14:formula1>
            <xm:f>EST_ITM!$A$65:$A$81</xm:f>
          </x14:formula1>
          <xm:sqref>C4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workbookViewId="0">
      <selection activeCell="A35" sqref="A35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53" t="s">
        <v>199</v>
      </c>
    </row>
    <row r="3" spans="1:17" s="354" customFormat="1" ht="33.75" x14ac:dyDescent="0.2">
      <c r="A3" s="357" t="s">
        <v>201</v>
      </c>
      <c r="B3" s="357" t="s">
        <v>87</v>
      </c>
      <c r="C3" s="357" t="s">
        <v>88</v>
      </c>
      <c r="D3" s="357" t="s">
        <v>89</v>
      </c>
      <c r="E3" s="357" t="s">
        <v>7</v>
      </c>
      <c r="F3" s="357" t="s">
        <v>6</v>
      </c>
      <c r="G3" s="357" t="s">
        <v>105</v>
      </c>
      <c r="H3" s="357" t="s">
        <v>194</v>
      </c>
      <c r="I3" s="357" t="s">
        <v>8</v>
      </c>
      <c r="J3" s="357" t="s">
        <v>90</v>
      </c>
      <c r="K3" s="357" t="s">
        <v>9</v>
      </c>
      <c r="L3" s="357" t="s">
        <v>74</v>
      </c>
      <c r="M3" s="357" t="s">
        <v>11</v>
      </c>
      <c r="N3" s="355"/>
      <c r="O3" s="355"/>
      <c r="P3" s="355"/>
      <c r="Q3" s="356"/>
    </row>
    <row r="4" spans="1:17" x14ac:dyDescent="0.2">
      <c r="A4" s="250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0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0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">
      <c r="A7" s="250" t="s">
        <v>101</v>
      </c>
      <c r="B7">
        <f>+EST_ITM!BO79</f>
        <v>37</v>
      </c>
      <c r="C7">
        <f>+EST_ITM!BU79</f>
        <v>38</v>
      </c>
      <c r="D7">
        <f>+EST_ITM!CA79</f>
        <v>0</v>
      </c>
      <c r="E7">
        <f>+EST_ITM!CG79</f>
        <v>33</v>
      </c>
      <c r="F7">
        <f>+EST_ITM!CM79</f>
        <v>0</v>
      </c>
      <c r="G7">
        <f>+EST_ITM!CS79</f>
        <v>30</v>
      </c>
      <c r="H7">
        <f>+EST_ITM!CY79</f>
        <v>34</v>
      </c>
      <c r="I7">
        <f>+EST_ITM!DE79</f>
        <v>80</v>
      </c>
      <c r="J7">
        <f>+EST_ITM!DK79</f>
        <v>0</v>
      </c>
      <c r="K7">
        <f>+EST_ITM!DQ79</f>
        <v>36</v>
      </c>
      <c r="L7">
        <f>+EST_ITM!DW79</f>
        <v>40</v>
      </c>
      <c r="M7">
        <f>+EST_ITM!EC79</f>
        <v>32</v>
      </c>
    </row>
    <row r="8" spans="1:17" x14ac:dyDescent="0.2">
      <c r="A8" s="250" t="s">
        <v>102</v>
      </c>
      <c r="B8">
        <f>+EST_ITM!BO80</f>
        <v>45</v>
      </c>
      <c r="C8">
        <f>+EST_ITM!BU80</f>
        <v>45</v>
      </c>
      <c r="D8">
        <f>+EST_ITM!CA80</f>
        <v>43</v>
      </c>
      <c r="E8">
        <f>+EST_ITM!CG80</f>
        <v>43</v>
      </c>
      <c r="F8">
        <f>+EST_ITM!CM80</f>
        <v>42</v>
      </c>
      <c r="G8">
        <f>+EST_ITM!CS80</f>
        <v>82</v>
      </c>
      <c r="H8">
        <f>+EST_ITM!CY80</f>
        <v>127</v>
      </c>
      <c r="I8">
        <f>+EST_ITM!DE80</f>
        <v>129</v>
      </c>
      <c r="J8">
        <f>+EST_ITM!DK80</f>
        <v>0</v>
      </c>
      <c r="K8">
        <f>+EST_ITM!DQ80</f>
        <v>121</v>
      </c>
      <c r="L8">
        <f>+EST_ITM!DW80</f>
        <v>126</v>
      </c>
      <c r="M8">
        <f>+EST_ITM!EC80</f>
        <v>47</v>
      </c>
    </row>
    <row r="9" spans="1:17" x14ac:dyDescent="0.2">
      <c r="A9" s="250" t="s">
        <v>103</v>
      </c>
      <c r="B9">
        <f>+EST_ITM!BO81</f>
        <v>20</v>
      </c>
      <c r="C9">
        <f>+EST_ITM!BU81</f>
        <v>15</v>
      </c>
      <c r="D9">
        <f>+EST_ITM!CA81</f>
        <v>35</v>
      </c>
      <c r="E9">
        <f>+EST_ITM!CG81</f>
        <v>20</v>
      </c>
      <c r="F9">
        <f>+EST_ITM!CM81</f>
        <v>20</v>
      </c>
      <c r="G9">
        <f>+EST_ITM!CS81</f>
        <v>15</v>
      </c>
      <c r="H9">
        <f>+EST_ITM!CY81</f>
        <v>25</v>
      </c>
      <c r="I9">
        <f>+EST_ITM!DE81</f>
        <v>80</v>
      </c>
      <c r="J9">
        <f>+EST_ITM!DK81</f>
        <v>0</v>
      </c>
      <c r="K9">
        <f>+EST_ITM!DQ81</f>
        <v>20</v>
      </c>
      <c r="L9">
        <f>+EST_ITM!DW81</f>
        <v>40</v>
      </c>
      <c r="M9">
        <f>+EST_ITM!EC81</f>
        <v>20</v>
      </c>
    </row>
    <row r="10" spans="1:17" x14ac:dyDescent="0.2">
      <c r="A10" s="250" t="s">
        <v>104</v>
      </c>
      <c r="B10">
        <f>+EST_ITM!BO82</f>
        <v>35</v>
      </c>
      <c r="C10">
        <f>+EST_ITM!BU82</f>
        <v>35</v>
      </c>
      <c r="D10">
        <f>+EST_ITM!CA82</f>
        <v>70</v>
      </c>
      <c r="E10">
        <f>+EST_ITM!CG82</f>
        <v>50</v>
      </c>
      <c r="F10">
        <f>+EST_ITM!CM82</f>
        <v>40</v>
      </c>
      <c r="G10">
        <f>+EST_ITM!CS82</f>
        <v>50</v>
      </c>
      <c r="H10">
        <f>+EST_ITM!CY82</f>
        <v>90</v>
      </c>
      <c r="I10">
        <f>+EST_ITM!DE82</f>
        <v>160</v>
      </c>
      <c r="J10">
        <f>+EST_ITM!DK82</f>
        <v>0</v>
      </c>
      <c r="K10">
        <f>+EST_ITM!DQ82</f>
        <v>80</v>
      </c>
      <c r="L10">
        <f>+EST_ITM!DW82</f>
        <v>160</v>
      </c>
      <c r="M10">
        <f>+EST_ITM!EC82</f>
        <v>70</v>
      </c>
    </row>
    <row r="11" spans="1:17" x14ac:dyDescent="0.2">
      <c r="A11" s="250" t="s">
        <v>134</v>
      </c>
      <c r="B11">
        <f>+EST_ITM!BO83</f>
        <v>20</v>
      </c>
      <c r="C11">
        <f>+EST_ITM!BU83</f>
        <v>15</v>
      </c>
      <c r="D11">
        <f>+EST_ITM!CA83</f>
        <v>35</v>
      </c>
      <c r="E11">
        <f>+EST_ITM!CG83</f>
        <v>20</v>
      </c>
      <c r="F11">
        <f>+EST_ITM!CM83</f>
        <v>20</v>
      </c>
      <c r="G11">
        <f>+EST_ITM!CS83</f>
        <v>15</v>
      </c>
      <c r="H11">
        <f>+EST_ITM!CY83</f>
        <v>25</v>
      </c>
      <c r="I11">
        <f>+EST_ITM!DE83</f>
        <v>80</v>
      </c>
      <c r="J11">
        <f>+EST_ITM!DK83</f>
        <v>0</v>
      </c>
      <c r="K11">
        <f>+EST_ITM!DQ83</f>
        <v>20</v>
      </c>
      <c r="L11">
        <f>+EST_ITM!DW83</f>
        <v>40</v>
      </c>
      <c r="M11">
        <f>+EST_ITM!EC83</f>
        <v>20</v>
      </c>
    </row>
    <row r="12" spans="1:17" x14ac:dyDescent="0.2">
      <c r="A12" s="250" t="s">
        <v>141</v>
      </c>
      <c r="B12">
        <f>+EST_ITM!BO84</f>
        <v>35</v>
      </c>
      <c r="C12">
        <f>+EST_ITM!BU84</f>
        <v>35</v>
      </c>
      <c r="D12">
        <f>+EST_ITM!CA84</f>
        <v>70</v>
      </c>
      <c r="E12">
        <f>+EST_ITM!CG84</f>
        <v>50</v>
      </c>
      <c r="F12">
        <f>+EST_ITM!CM84</f>
        <v>40</v>
      </c>
      <c r="G12">
        <f>+EST_ITM!CS84</f>
        <v>50</v>
      </c>
      <c r="H12">
        <f>+EST_ITM!CY84</f>
        <v>90</v>
      </c>
      <c r="I12">
        <f>+EST_ITM!DE84</f>
        <v>160</v>
      </c>
      <c r="J12">
        <f>+EST_ITM!DK84</f>
        <v>0</v>
      </c>
      <c r="K12">
        <f>+EST_ITM!DQ84</f>
        <v>80</v>
      </c>
      <c r="L12">
        <f>+EST_ITM!DW84</f>
        <v>160</v>
      </c>
      <c r="M12">
        <f>+EST_ITM!EC84</f>
        <v>70</v>
      </c>
    </row>
    <row r="13" spans="1:17" x14ac:dyDescent="0.2">
      <c r="A13" s="250" t="s">
        <v>135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0" t="s">
        <v>142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0" t="s">
        <v>136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0" t="s">
        <v>143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0" t="s">
        <v>137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0" t="s">
        <v>144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0" t="s">
        <v>138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0" t="s">
        <v>145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0" t="s">
        <v>139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0" t="s">
        <v>146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0" t="s">
        <v>140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0" t="s">
        <v>147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53" t="s">
        <v>200</v>
      </c>
    </row>
    <row r="28" spans="1:13" ht="33.75" x14ac:dyDescent="0.2">
      <c r="A28" s="357" t="s">
        <v>201</v>
      </c>
      <c r="B28" s="357" t="s">
        <v>87</v>
      </c>
      <c r="C28" s="357" t="s">
        <v>88</v>
      </c>
      <c r="D28" s="357" t="s">
        <v>89</v>
      </c>
      <c r="E28" s="357" t="s">
        <v>7</v>
      </c>
      <c r="F28" s="357" t="s">
        <v>6</v>
      </c>
      <c r="G28" s="357" t="s">
        <v>105</v>
      </c>
      <c r="H28" s="357" t="s">
        <v>194</v>
      </c>
      <c r="I28" s="357" t="s">
        <v>8</v>
      </c>
      <c r="J28" s="357" t="s">
        <v>90</v>
      </c>
      <c r="K28" s="357" t="s">
        <v>9</v>
      </c>
      <c r="L28" s="357" t="s">
        <v>74</v>
      </c>
      <c r="M28" s="357" t="s">
        <v>11</v>
      </c>
    </row>
    <row r="29" spans="1:13" x14ac:dyDescent="0.2">
      <c r="A29" s="250" t="s">
        <v>98</v>
      </c>
      <c r="B29" s="350">
        <f>+IF(B4&lt;=40,1,IF(AND(B4&gt;40,B4&lt;=80),2,IF(AND(B4&gt;80,B4&lt;=120),3,4)))</f>
        <v>2</v>
      </c>
      <c r="C29" s="350">
        <f t="shared" ref="C29:M29" si="0">+IF(C4&lt;=40,1,IF(AND(C4&gt;40,C4&lt;=80),2,IF(AND(C4&gt;80,C4&lt;=120),3,4)))</f>
        <v>1</v>
      </c>
      <c r="D29" s="350">
        <f t="shared" si="0"/>
        <v>1</v>
      </c>
      <c r="E29" s="350">
        <f t="shared" si="0"/>
        <v>1</v>
      </c>
      <c r="F29" s="350">
        <f t="shared" si="0"/>
        <v>1</v>
      </c>
      <c r="G29" s="350">
        <f t="shared" si="0"/>
        <v>1</v>
      </c>
      <c r="H29" s="350">
        <f t="shared" si="0"/>
        <v>3</v>
      </c>
      <c r="I29" s="350">
        <f t="shared" si="0"/>
        <v>4</v>
      </c>
      <c r="J29" s="350">
        <f t="shared" si="0"/>
        <v>1</v>
      </c>
      <c r="K29" s="350">
        <f t="shared" si="0"/>
        <v>3</v>
      </c>
      <c r="L29" s="350">
        <f t="shared" si="0"/>
        <v>3</v>
      </c>
      <c r="M29" s="350">
        <f t="shared" si="0"/>
        <v>1</v>
      </c>
    </row>
    <row r="30" spans="1:13" x14ac:dyDescent="0.2">
      <c r="A30" s="250" t="s">
        <v>99</v>
      </c>
      <c r="B30" s="350">
        <f t="shared" ref="B30:M30" si="1">+IF(B5&lt;=40,1,IF(AND(B5&gt;40,B5&lt;=80),2,IF(AND(B5&gt;80,B5&lt;=120),3,4)))</f>
        <v>1</v>
      </c>
      <c r="C30" s="350">
        <f t="shared" si="1"/>
        <v>1</v>
      </c>
      <c r="D30" s="350">
        <f t="shared" si="1"/>
        <v>1</v>
      </c>
      <c r="E30" s="350">
        <f t="shared" si="1"/>
        <v>1</v>
      </c>
      <c r="F30" s="350">
        <f t="shared" si="1"/>
        <v>1</v>
      </c>
      <c r="G30" s="350">
        <f t="shared" si="1"/>
        <v>1</v>
      </c>
      <c r="H30" s="350">
        <f t="shared" si="1"/>
        <v>1</v>
      </c>
      <c r="I30" s="350">
        <f t="shared" si="1"/>
        <v>3</v>
      </c>
      <c r="J30" s="350">
        <f t="shared" si="1"/>
        <v>1</v>
      </c>
      <c r="K30" s="350">
        <f t="shared" si="1"/>
        <v>2</v>
      </c>
      <c r="L30" s="350">
        <f t="shared" si="1"/>
        <v>1</v>
      </c>
      <c r="M30" s="350">
        <f t="shared" si="1"/>
        <v>1</v>
      </c>
    </row>
    <row r="31" spans="1:13" x14ac:dyDescent="0.2">
      <c r="A31" s="250" t="s">
        <v>100</v>
      </c>
      <c r="B31" s="350">
        <f t="shared" ref="B31:M31" si="2">+IF(B6&lt;=40,1,IF(AND(B6&gt;40,B6&lt;=80),2,IF(AND(B6&gt;80,B6&lt;=120),3,4)))</f>
        <v>2</v>
      </c>
      <c r="C31" s="350">
        <f t="shared" si="2"/>
        <v>1</v>
      </c>
      <c r="D31" s="350">
        <f t="shared" si="2"/>
        <v>2</v>
      </c>
      <c r="E31" s="350">
        <f t="shared" si="2"/>
        <v>2</v>
      </c>
      <c r="F31" s="350">
        <f t="shared" si="2"/>
        <v>1</v>
      </c>
      <c r="G31" s="350">
        <f t="shared" si="2"/>
        <v>2</v>
      </c>
      <c r="H31" s="350">
        <f t="shared" si="2"/>
        <v>3</v>
      </c>
      <c r="I31" s="350">
        <f t="shared" si="2"/>
        <v>4</v>
      </c>
      <c r="J31" s="350">
        <f t="shared" si="2"/>
        <v>1</v>
      </c>
      <c r="K31" s="350">
        <f t="shared" si="2"/>
        <v>3</v>
      </c>
      <c r="L31" s="350">
        <f t="shared" si="2"/>
        <v>4</v>
      </c>
      <c r="M31" s="350">
        <f t="shared" si="2"/>
        <v>2</v>
      </c>
    </row>
    <row r="32" spans="1:13" x14ac:dyDescent="0.2">
      <c r="A32" s="250" t="s">
        <v>101</v>
      </c>
      <c r="B32" s="350">
        <f t="shared" ref="B32:M32" si="3">+IF(B7&lt;=40,1,IF(AND(B7&gt;40,B7&lt;=80),2,IF(AND(B7&gt;80,B7&lt;=120),3,4)))</f>
        <v>1</v>
      </c>
      <c r="C32" s="350">
        <f t="shared" si="3"/>
        <v>1</v>
      </c>
      <c r="D32" s="350">
        <f t="shared" si="3"/>
        <v>1</v>
      </c>
      <c r="E32" s="350">
        <f t="shared" si="3"/>
        <v>1</v>
      </c>
      <c r="F32" s="350">
        <f t="shared" si="3"/>
        <v>1</v>
      </c>
      <c r="G32" s="350">
        <f t="shared" si="3"/>
        <v>1</v>
      </c>
      <c r="H32" s="350">
        <f t="shared" si="3"/>
        <v>1</v>
      </c>
      <c r="I32" s="350">
        <f t="shared" si="3"/>
        <v>2</v>
      </c>
      <c r="J32" s="350">
        <f t="shared" si="3"/>
        <v>1</v>
      </c>
      <c r="K32" s="350">
        <f t="shared" si="3"/>
        <v>1</v>
      </c>
      <c r="L32" s="350">
        <f t="shared" si="3"/>
        <v>1</v>
      </c>
      <c r="M32" s="350">
        <f t="shared" si="3"/>
        <v>1</v>
      </c>
    </row>
    <row r="33" spans="1:13" x14ac:dyDescent="0.2">
      <c r="A33" s="250" t="s">
        <v>102</v>
      </c>
      <c r="B33" s="350">
        <f t="shared" ref="B33:M33" si="4">+IF(B8&lt;=40,1,IF(AND(B8&gt;40,B8&lt;=80),2,IF(AND(B8&gt;80,B8&lt;=120),3,4)))</f>
        <v>2</v>
      </c>
      <c r="C33" s="350">
        <f t="shared" si="4"/>
        <v>2</v>
      </c>
      <c r="D33" s="350">
        <f t="shared" si="4"/>
        <v>2</v>
      </c>
      <c r="E33" s="350">
        <f t="shared" si="4"/>
        <v>2</v>
      </c>
      <c r="F33" s="350">
        <f t="shared" si="4"/>
        <v>2</v>
      </c>
      <c r="G33" s="350">
        <f t="shared" si="4"/>
        <v>3</v>
      </c>
      <c r="H33" s="350">
        <f t="shared" si="4"/>
        <v>4</v>
      </c>
      <c r="I33" s="350">
        <f t="shared" si="4"/>
        <v>4</v>
      </c>
      <c r="J33" s="350">
        <f t="shared" si="4"/>
        <v>1</v>
      </c>
      <c r="K33" s="350">
        <f t="shared" si="4"/>
        <v>4</v>
      </c>
      <c r="L33" s="350">
        <f t="shared" si="4"/>
        <v>4</v>
      </c>
      <c r="M33" s="350">
        <f t="shared" si="4"/>
        <v>2</v>
      </c>
    </row>
    <row r="34" spans="1:13" x14ac:dyDescent="0.2">
      <c r="A34" s="250" t="s">
        <v>103</v>
      </c>
      <c r="B34" s="350">
        <f t="shared" ref="B34:M34" si="5">+IF(B9&lt;=40,1,IF(AND(B9&gt;40,B9&lt;=80),2,IF(AND(B9&gt;80,B9&lt;=120),3,4)))</f>
        <v>1</v>
      </c>
      <c r="C34" s="350">
        <f t="shared" si="5"/>
        <v>1</v>
      </c>
      <c r="D34" s="350">
        <f t="shared" si="5"/>
        <v>1</v>
      </c>
      <c r="E34" s="350">
        <f t="shared" si="5"/>
        <v>1</v>
      </c>
      <c r="F34" s="350">
        <f t="shared" si="5"/>
        <v>1</v>
      </c>
      <c r="G34" s="350">
        <f t="shared" si="5"/>
        <v>1</v>
      </c>
      <c r="H34" s="350">
        <f t="shared" si="5"/>
        <v>1</v>
      </c>
      <c r="I34" s="350">
        <f t="shared" si="5"/>
        <v>2</v>
      </c>
      <c r="J34" s="350">
        <f t="shared" si="5"/>
        <v>1</v>
      </c>
      <c r="K34" s="350">
        <f t="shared" si="5"/>
        <v>1</v>
      </c>
      <c r="L34" s="350">
        <f t="shared" si="5"/>
        <v>1</v>
      </c>
      <c r="M34" s="350">
        <f t="shared" si="5"/>
        <v>1</v>
      </c>
    </row>
    <row r="35" spans="1:13" x14ac:dyDescent="0.2">
      <c r="A35" s="250" t="s">
        <v>104</v>
      </c>
      <c r="B35" s="350">
        <f t="shared" ref="B35:M35" si="6">+IF(B10&lt;=40,1,IF(AND(B10&gt;40,B10&lt;=80),2,IF(AND(B10&gt;80,B10&lt;=120),3,4)))</f>
        <v>1</v>
      </c>
      <c r="C35" s="350">
        <f t="shared" si="6"/>
        <v>1</v>
      </c>
      <c r="D35" s="350">
        <f t="shared" si="6"/>
        <v>2</v>
      </c>
      <c r="E35" s="350">
        <f t="shared" si="6"/>
        <v>2</v>
      </c>
      <c r="F35" s="350">
        <f t="shared" si="6"/>
        <v>1</v>
      </c>
      <c r="G35" s="350">
        <f t="shared" si="6"/>
        <v>2</v>
      </c>
      <c r="H35" s="350">
        <f t="shared" si="6"/>
        <v>3</v>
      </c>
      <c r="I35" s="350">
        <f t="shared" si="6"/>
        <v>4</v>
      </c>
      <c r="J35" s="350">
        <f t="shared" si="6"/>
        <v>1</v>
      </c>
      <c r="K35" s="350">
        <f t="shared" si="6"/>
        <v>2</v>
      </c>
      <c r="L35" s="350">
        <f t="shared" si="6"/>
        <v>4</v>
      </c>
      <c r="M35" s="350">
        <f t="shared" si="6"/>
        <v>2</v>
      </c>
    </row>
    <row r="36" spans="1:13" x14ac:dyDescent="0.2">
      <c r="A36" s="250" t="s">
        <v>134</v>
      </c>
      <c r="B36" s="350">
        <f t="shared" ref="B36:M36" si="7">+IF(B11&lt;=40,1,IF(AND(B11&gt;40,B11&lt;=80),2,IF(AND(B11&gt;80,B11&lt;=120),3,4)))</f>
        <v>1</v>
      </c>
      <c r="C36" s="350">
        <f t="shared" si="7"/>
        <v>1</v>
      </c>
      <c r="D36" s="350">
        <f t="shared" si="7"/>
        <v>1</v>
      </c>
      <c r="E36" s="350">
        <f t="shared" si="7"/>
        <v>1</v>
      </c>
      <c r="F36" s="350">
        <f t="shared" si="7"/>
        <v>1</v>
      </c>
      <c r="G36" s="350">
        <f t="shared" si="7"/>
        <v>1</v>
      </c>
      <c r="H36" s="350">
        <f t="shared" si="7"/>
        <v>1</v>
      </c>
      <c r="I36" s="350">
        <f t="shared" si="7"/>
        <v>2</v>
      </c>
      <c r="J36" s="350">
        <f t="shared" si="7"/>
        <v>1</v>
      </c>
      <c r="K36" s="350">
        <f t="shared" si="7"/>
        <v>1</v>
      </c>
      <c r="L36" s="350">
        <f t="shared" si="7"/>
        <v>1</v>
      </c>
      <c r="M36" s="350">
        <f t="shared" si="7"/>
        <v>1</v>
      </c>
    </row>
    <row r="37" spans="1:13" x14ac:dyDescent="0.2">
      <c r="A37" s="250" t="s">
        <v>141</v>
      </c>
      <c r="B37" s="350">
        <f t="shared" ref="B37:M37" si="8">+IF(B12&lt;=40,1,IF(AND(B12&gt;40,B12&lt;=80),2,IF(AND(B12&gt;80,B12&lt;=120),3,4)))</f>
        <v>1</v>
      </c>
      <c r="C37" s="350">
        <f t="shared" si="8"/>
        <v>1</v>
      </c>
      <c r="D37" s="350">
        <f t="shared" si="8"/>
        <v>2</v>
      </c>
      <c r="E37" s="350">
        <f t="shared" si="8"/>
        <v>2</v>
      </c>
      <c r="F37" s="350">
        <f t="shared" si="8"/>
        <v>1</v>
      </c>
      <c r="G37" s="350">
        <f t="shared" si="8"/>
        <v>2</v>
      </c>
      <c r="H37" s="350">
        <f t="shared" si="8"/>
        <v>3</v>
      </c>
      <c r="I37" s="350">
        <f t="shared" si="8"/>
        <v>4</v>
      </c>
      <c r="J37" s="350">
        <f t="shared" si="8"/>
        <v>1</v>
      </c>
      <c r="K37" s="350">
        <f t="shared" si="8"/>
        <v>2</v>
      </c>
      <c r="L37" s="350">
        <f t="shared" si="8"/>
        <v>4</v>
      </c>
      <c r="M37" s="350">
        <f t="shared" si="8"/>
        <v>2</v>
      </c>
    </row>
    <row r="38" spans="1:13" x14ac:dyDescent="0.2">
      <c r="A38" s="250" t="s">
        <v>135</v>
      </c>
      <c r="B38" s="350">
        <f t="shared" ref="B38:M38" si="9">+IF(B13&lt;=40,1,IF(AND(B13&gt;40,B13&lt;=80),2,IF(AND(B13&gt;80,B13&lt;=120),3,4)))</f>
        <v>1</v>
      </c>
      <c r="C38" s="350">
        <f t="shared" si="9"/>
        <v>1</v>
      </c>
      <c r="D38" s="350">
        <f t="shared" si="9"/>
        <v>1</v>
      </c>
      <c r="E38" s="350">
        <f t="shared" si="9"/>
        <v>1</v>
      </c>
      <c r="F38" s="350">
        <f t="shared" si="9"/>
        <v>1</v>
      </c>
      <c r="G38" s="350">
        <f t="shared" si="9"/>
        <v>1</v>
      </c>
      <c r="H38" s="350">
        <f t="shared" si="9"/>
        <v>1</v>
      </c>
      <c r="I38" s="350">
        <f t="shared" si="9"/>
        <v>2</v>
      </c>
      <c r="J38" s="350">
        <f t="shared" si="9"/>
        <v>1</v>
      </c>
      <c r="K38" s="350">
        <f t="shared" si="9"/>
        <v>1</v>
      </c>
      <c r="L38" s="350">
        <f t="shared" si="9"/>
        <v>1</v>
      </c>
      <c r="M38" s="350">
        <f t="shared" si="9"/>
        <v>1</v>
      </c>
    </row>
    <row r="39" spans="1:13" x14ac:dyDescent="0.2">
      <c r="A39" s="250" t="s">
        <v>142</v>
      </c>
      <c r="B39" s="350">
        <f t="shared" ref="B39:M39" si="10">+IF(B14&lt;=40,1,IF(AND(B14&gt;40,B14&lt;=80),2,IF(AND(B14&gt;80,B14&lt;=120),3,4)))</f>
        <v>1</v>
      </c>
      <c r="C39" s="350">
        <f t="shared" si="10"/>
        <v>1</v>
      </c>
      <c r="D39" s="350">
        <f t="shared" si="10"/>
        <v>2</v>
      </c>
      <c r="E39" s="350">
        <f t="shared" si="10"/>
        <v>2</v>
      </c>
      <c r="F39" s="350">
        <f t="shared" si="10"/>
        <v>1</v>
      </c>
      <c r="G39" s="350">
        <f t="shared" si="10"/>
        <v>2</v>
      </c>
      <c r="H39" s="350">
        <f t="shared" si="10"/>
        <v>3</v>
      </c>
      <c r="I39" s="350">
        <f t="shared" si="10"/>
        <v>4</v>
      </c>
      <c r="J39" s="350">
        <f t="shared" si="10"/>
        <v>1</v>
      </c>
      <c r="K39" s="350">
        <f t="shared" si="10"/>
        <v>2</v>
      </c>
      <c r="L39" s="350">
        <f t="shared" si="10"/>
        <v>4</v>
      </c>
      <c r="M39" s="350">
        <f t="shared" si="10"/>
        <v>2</v>
      </c>
    </row>
    <row r="40" spans="1:13" x14ac:dyDescent="0.2">
      <c r="A40" s="250" t="s">
        <v>136</v>
      </c>
      <c r="B40" s="350">
        <f t="shared" ref="B40:M40" si="11">+IF(B15&lt;=40,1,IF(AND(B15&gt;40,B15&lt;=80),2,IF(AND(B15&gt;80,B15&lt;=120),3,4)))</f>
        <v>1</v>
      </c>
      <c r="C40" s="350">
        <f t="shared" si="11"/>
        <v>1</v>
      </c>
      <c r="D40" s="350">
        <f t="shared" si="11"/>
        <v>1</v>
      </c>
      <c r="E40" s="350">
        <f t="shared" si="11"/>
        <v>1</v>
      </c>
      <c r="F40" s="350">
        <f t="shared" si="11"/>
        <v>1</v>
      </c>
      <c r="G40" s="350">
        <f t="shared" si="11"/>
        <v>1</v>
      </c>
      <c r="H40" s="350">
        <f t="shared" si="11"/>
        <v>1</v>
      </c>
      <c r="I40" s="350">
        <f t="shared" si="11"/>
        <v>2</v>
      </c>
      <c r="J40" s="350">
        <f t="shared" si="11"/>
        <v>1</v>
      </c>
      <c r="K40" s="350">
        <f t="shared" si="11"/>
        <v>1</v>
      </c>
      <c r="L40" s="350">
        <f t="shared" si="11"/>
        <v>1</v>
      </c>
      <c r="M40" s="350">
        <f t="shared" si="11"/>
        <v>1</v>
      </c>
    </row>
    <row r="41" spans="1:13" x14ac:dyDescent="0.2">
      <c r="A41" s="250" t="s">
        <v>143</v>
      </c>
      <c r="B41" s="350">
        <f t="shared" ref="B41:M41" si="12">+IF(B16&lt;=40,1,IF(AND(B16&gt;40,B16&lt;=80),2,IF(AND(B16&gt;80,B16&lt;=120),3,4)))</f>
        <v>1</v>
      </c>
      <c r="C41" s="350">
        <f t="shared" si="12"/>
        <v>1</v>
      </c>
      <c r="D41" s="350">
        <f t="shared" si="12"/>
        <v>2</v>
      </c>
      <c r="E41" s="350">
        <f t="shared" si="12"/>
        <v>2</v>
      </c>
      <c r="F41" s="350">
        <f t="shared" si="12"/>
        <v>1</v>
      </c>
      <c r="G41" s="350">
        <f t="shared" si="12"/>
        <v>2</v>
      </c>
      <c r="H41" s="350">
        <f t="shared" si="12"/>
        <v>3</v>
      </c>
      <c r="I41" s="350">
        <f t="shared" si="12"/>
        <v>4</v>
      </c>
      <c r="J41" s="350">
        <f t="shared" si="12"/>
        <v>1</v>
      </c>
      <c r="K41" s="350">
        <f t="shared" si="12"/>
        <v>2</v>
      </c>
      <c r="L41" s="350">
        <f t="shared" si="12"/>
        <v>4</v>
      </c>
      <c r="M41" s="350">
        <f t="shared" si="12"/>
        <v>2</v>
      </c>
    </row>
    <row r="42" spans="1:13" x14ac:dyDescent="0.2">
      <c r="A42" s="250" t="s">
        <v>137</v>
      </c>
      <c r="B42" s="350">
        <f t="shared" ref="B42:M42" si="13">+IF(B17&lt;=40,1,IF(AND(B17&gt;40,B17&lt;=80),2,IF(AND(B17&gt;80,B17&lt;=120),3,4)))</f>
        <v>1</v>
      </c>
      <c r="C42" s="350">
        <f t="shared" si="13"/>
        <v>1</v>
      </c>
      <c r="D42" s="350">
        <f t="shared" si="13"/>
        <v>1</v>
      </c>
      <c r="E42" s="350">
        <f t="shared" si="13"/>
        <v>1</v>
      </c>
      <c r="F42" s="350">
        <f t="shared" si="13"/>
        <v>1</v>
      </c>
      <c r="G42" s="350">
        <f t="shared" si="13"/>
        <v>1</v>
      </c>
      <c r="H42" s="350">
        <f t="shared" si="13"/>
        <v>1</v>
      </c>
      <c r="I42" s="350">
        <f t="shared" si="13"/>
        <v>2</v>
      </c>
      <c r="J42" s="350">
        <f t="shared" si="13"/>
        <v>1</v>
      </c>
      <c r="K42" s="350">
        <f t="shared" si="13"/>
        <v>1</v>
      </c>
      <c r="L42" s="350">
        <f t="shared" si="13"/>
        <v>1</v>
      </c>
      <c r="M42" s="350">
        <f t="shared" si="13"/>
        <v>1</v>
      </c>
    </row>
    <row r="43" spans="1:13" x14ac:dyDescent="0.2">
      <c r="A43" s="250" t="s">
        <v>144</v>
      </c>
      <c r="B43" s="350">
        <f t="shared" ref="B43:M43" si="14">+IF(B18&lt;=40,1,IF(AND(B18&gt;40,B18&lt;=80),2,IF(AND(B18&gt;80,B18&lt;=120),3,4)))</f>
        <v>1</v>
      </c>
      <c r="C43" s="350">
        <f t="shared" si="14"/>
        <v>1</v>
      </c>
      <c r="D43" s="350">
        <f t="shared" si="14"/>
        <v>2</v>
      </c>
      <c r="E43" s="350">
        <f t="shared" si="14"/>
        <v>2</v>
      </c>
      <c r="F43" s="350">
        <f t="shared" si="14"/>
        <v>1</v>
      </c>
      <c r="G43" s="350">
        <f t="shared" si="14"/>
        <v>2</v>
      </c>
      <c r="H43" s="350">
        <f t="shared" si="14"/>
        <v>3</v>
      </c>
      <c r="I43" s="350">
        <f t="shared" si="14"/>
        <v>4</v>
      </c>
      <c r="J43" s="350">
        <f t="shared" si="14"/>
        <v>1</v>
      </c>
      <c r="K43" s="350">
        <f t="shared" si="14"/>
        <v>2</v>
      </c>
      <c r="L43" s="350">
        <f t="shared" si="14"/>
        <v>4</v>
      </c>
      <c r="M43" s="350">
        <f t="shared" si="14"/>
        <v>2</v>
      </c>
    </row>
    <row r="44" spans="1:13" x14ac:dyDescent="0.2">
      <c r="A44" s="250" t="s">
        <v>138</v>
      </c>
      <c r="B44" s="350">
        <f t="shared" ref="B44:M44" si="15">+IF(B19&lt;=40,1,IF(AND(B19&gt;40,B19&lt;=80),2,IF(AND(B19&gt;80,B19&lt;=120),3,4)))</f>
        <v>1</v>
      </c>
      <c r="C44" s="350">
        <f t="shared" si="15"/>
        <v>1</v>
      </c>
      <c r="D44" s="350">
        <f t="shared" si="15"/>
        <v>1</v>
      </c>
      <c r="E44" s="350">
        <f t="shared" si="15"/>
        <v>1</v>
      </c>
      <c r="F44" s="350">
        <f t="shared" si="15"/>
        <v>1</v>
      </c>
      <c r="G44" s="350">
        <f t="shared" si="15"/>
        <v>1</v>
      </c>
      <c r="H44" s="350">
        <f t="shared" si="15"/>
        <v>1</v>
      </c>
      <c r="I44" s="350">
        <f t="shared" si="15"/>
        <v>2</v>
      </c>
      <c r="J44" s="350">
        <f t="shared" si="15"/>
        <v>1</v>
      </c>
      <c r="K44" s="350">
        <f t="shared" si="15"/>
        <v>1</v>
      </c>
      <c r="L44" s="350">
        <f t="shared" si="15"/>
        <v>1</v>
      </c>
      <c r="M44" s="350">
        <f t="shared" si="15"/>
        <v>1</v>
      </c>
    </row>
    <row r="45" spans="1:13" x14ac:dyDescent="0.2">
      <c r="A45" s="250" t="s">
        <v>145</v>
      </c>
      <c r="B45" s="350">
        <f t="shared" ref="B45:M45" si="16">+IF(B20&lt;=40,1,IF(AND(B20&gt;40,B20&lt;=80),2,IF(AND(B20&gt;80,B20&lt;=120),3,4)))</f>
        <v>1</v>
      </c>
      <c r="C45" s="350">
        <f t="shared" si="16"/>
        <v>1</v>
      </c>
      <c r="D45" s="350">
        <f t="shared" si="16"/>
        <v>2</v>
      </c>
      <c r="E45" s="350">
        <f t="shared" si="16"/>
        <v>2</v>
      </c>
      <c r="F45" s="350">
        <f t="shared" si="16"/>
        <v>1</v>
      </c>
      <c r="G45" s="350">
        <f t="shared" si="16"/>
        <v>2</v>
      </c>
      <c r="H45" s="350">
        <f t="shared" si="16"/>
        <v>3</v>
      </c>
      <c r="I45" s="350">
        <f t="shared" si="16"/>
        <v>4</v>
      </c>
      <c r="J45" s="350">
        <f t="shared" si="16"/>
        <v>1</v>
      </c>
      <c r="K45" s="350">
        <f t="shared" si="16"/>
        <v>2</v>
      </c>
      <c r="L45" s="350">
        <f t="shared" si="16"/>
        <v>4</v>
      </c>
      <c r="M45" s="350">
        <f t="shared" si="16"/>
        <v>2</v>
      </c>
    </row>
    <row r="46" spans="1:13" x14ac:dyDescent="0.2">
      <c r="A46" s="250" t="s">
        <v>139</v>
      </c>
      <c r="B46" s="350">
        <f t="shared" ref="B46:M46" si="17">+IF(B21&lt;=40,1,IF(AND(B21&gt;40,B21&lt;=80),2,IF(AND(B21&gt;80,B21&lt;=120),3,4)))</f>
        <v>1</v>
      </c>
      <c r="C46" s="350">
        <f t="shared" si="17"/>
        <v>1</v>
      </c>
      <c r="D46" s="350">
        <f t="shared" si="17"/>
        <v>1</v>
      </c>
      <c r="E46" s="350">
        <f t="shared" si="17"/>
        <v>1</v>
      </c>
      <c r="F46" s="350">
        <f t="shared" si="17"/>
        <v>1</v>
      </c>
      <c r="G46" s="350">
        <f t="shared" si="17"/>
        <v>1</v>
      </c>
      <c r="H46" s="350">
        <f t="shared" si="17"/>
        <v>1</v>
      </c>
      <c r="I46" s="350">
        <f t="shared" si="17"/>
        <v>2</v>
      </c>
      <c r="J46" s="350">
        <f t="shared" si="17"/>
        <v>1</v>
      </c>
      <c r="K46" s="350">
        <f t="shared" si="17"/>
        <v>1</v>
      </c>
      <c r="L46" s="350">
        <f t="shared" si="17"/>
        <v>1</v>
      </c>
      <c r="M46" s="350">
        <f t="shared" si="17"/>
        <v>1</v>
      </c>
    </row>
    <row r="47" spans="1:13" x14ac:dyDescent="0.2">
      <c r="A47" s="250" t="s">
        <v>146</v>
      </c>
      <c r="B47" s="350">
        <f t="shared" ref="B47:M47" si="18">+IF(B22&lt;=40,1,IF(AND(B22&gt;40,B22&lt;=80),2,IF(AND(B22&gt;80,B22&lt;=120),3,4)))</f>
        <v>1</v>
      </c>
      <c r="C47" s="350">
        <f t="shared" si="18"/>
        <v>1</v>
      </c>
      <c r="D47" s="350">
        <f t="shared" si="18"/>
        <v>2</v>
      </c>
      <c r="E47" s="350">
        <f t="shared" si="18"/>
        <v>2</v>
      </c>
      <c r="F47" s="350">
        <f t="shared" si="18"/>
        <v>1</v>
      </c>
      <c r="G47" s="350">
        <f t="shared" si="18"/>
        <v>2</v>
      </c>
      <c r="H47" s="350">
        <f t="shared" si="18"/>
        <v>3</v>
      </c>
      <c r="I47" s="350">
        <f t="shared" si="18"/>
        <v>4</v>
      </c>
      <c r="J47" s="350">
        <f t="shared" si="18"/>
        <v>1</v>
      </c>
      <c r="K47" s="350">
        <f t="shared" si="18"/>
        <v>2</v>
      </c>
      <c r="L47" s="350">
        <f t="shared" si="18"/>
        <v>4</v>
      </c>
      <c r="M47" s="350">
        <f t="shared" si="18"/>
        <v>2</v>
      </c>
    </row>
    <row r="48" spans="1:13" x14ac:dyDescent="0.2">
      <c r="A48" s="250" t="s">
        <v>140</v>
      </c>
      <c r="B48" s="350">
        <f t="shared" ref="B48:M48" si="19">+IF(B23&lt;=40,1,IF(AND(B23&gt;40,B23&lt;=80),2,IF(AND(B23&gt;80,B23&lt;=120),3,4)))</f>
        <v>1</v>
      </c>
      <c r="C48" s="350">
        <f t="shared" si="19"/>
        <v>1</v>
      </c>
      <c r="D48" s="350">
        <f t="shared" si="19"/>
        <v>1</v>
      </c>
      <c r="E48" s="350">
        <f t="shared" si="19"/>
        <v>1</v>
      </c>
      <c r="F48" s="350">
        <f t="shared" si="19"/>
        <v>1</v>
      </c>
      <c r="G48" s="350">
        <f t="shared" si="19"/>
        <v>1</v>
      </c>
      <c r="H48" s="350">
        <f t="shared" si="19"/>
        <v>1</v>
      </c>
      <c r="I48" s="350">
        <f t="shared" si="19"/>
        <v>2</v>
      </c>
      <c r="J48" s="350">
        <f t="shared" si="19"/>
        <v>1</v>
      </c>
      <c r="K48" s="350">
        <f t="shared" si="19"/>
        <v>1</v>
      </c>
      <c r="L48" s="350">
        <f t="shared" si="19"/>
        <v>1</v>
      </c>
      <c r="M48" s="350">
        <f t="shared" si="19"/>
        <v>1</v>
      </c>
    </row>
    <row r="49" spans="1:13" x14ac:dyDescent="0.2">
      <c r="A49" s="250" t="s">
        <v>147</v>
      </c>
      <c r="B49" s="350">
        <f t="shared" ref="B49:M49" si="20">+IF(B24&lt;=40,1,IF(AND(B24&gt;40,B24&lt;=80),2,IF(AND(B24&gt;80,B24&lt;=120),3,4)))</f>
        <v>1</v>
      </c>
      <c r="C49" s="350">
        <f t="shared" si="20"/>
        <v>1</v>
      </c>
      <c r="D49" s="350">
        <f t="shared" si="20"/>
        <v>2</v>
      </c>
      <c r="E49" s="350">
        <f t="shared" si="20"/>
        <v>2</v>
      </c>
      <c r="F49" s="350">
        <f t="shared" si="20"/>
        <v>1</v>
      </c>
      <c r="G49" s="350">
        <f t="shared" si="20"/>
        <v>2</v>
      </c>
      <c r="H49" s="350">
        <f t="shared" si="20"/>
        <v>3</v>
      </c>
      <c r="I49" s="350">
        <f t="shared" si="20"/>
        <v>4</v>
      </c>
      <c r="J49" s="350">
        <f t="shared" si="20"/>
        <v>1</v>
      </c>
      <c r="K49" s="350">
        <f t="shared" si="20"/>
        <v>2</v>
      </c>
      <c r="L49" s="350">
        <f t="shared" si="20"/>
        <v>4</v>
      </c>
      <c r="M49" s="350">
        <f t="shared" si="20"/>
        <v>2</v>
      </c>
    </row>
  </sheetData>
  <sheetProtection algorithmName="SHA-512" hashValue="mNkTaEza7qXxF7cpgNrK1c5FbgHN+HS3wkL6WA26cN7wHiCtM3rT24nQJWBfzNbrSQH9o+VrVNKzunQiV+fEjQ==" saltValue="/L3lvZeOaffuZVtBBePJOA==" spinCount="100000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EST_ITM</vt:lpstr>
      <vt:lpstr>ESTADISTICAS</vt:lpstr>
      <vt:lpstr>Crec x Carrera</vt:lpstr>
      <vt:lpstr>Crec x Depto</vt:lpstr>
      <vt:lpstr>Plan en Liq</vt:lpstr>
      <vt:lpstr>PobActual</vt:lpstr>
      <vt:lpstr>GposProy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2015-11-30T18:12:46Z</cp:lastPrinted>
  <dcterms:created xsi:type="dcterms:W3CDTF">1997-09-09T06:54:20Z</dcterms:created>
  <dcterms:modified xsi:type="dcterms:W3CDTF">2017-09-22T00:28:57Z</dcterms:modified>
</cp:coreProperties>
</file>